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5521" windowWidth="14220" windowHeight="9120" tabRatio="907" activeTab="0"/>
  </bookViews>
  <sheets>
    <sheet name="Medlemsinnskudd" sheetId="1" r:id="rId1"/>
    <sheet name="Transaksjoner 2011" sheetId="2" r:id="rId2"/>
    <sheet name="Balanse 2011" sheetId="3" r:id="rId3"/>
    <sheet name="Drift-Prosjektregnskap 2011" sheetId="4" r:id="rId4"/>
  </sheets>
  <definedNames>
    <definedName name="_xlnm.Print_Area" localSheetId="2">'Balanse 2011'!$A$1:$D$22</definedName>
    <definedName name="_xlnm.Print_Area" localSheetId="3">'Drift-Prosjektregnskap 2011'!$A$1:$C$21</definedName>
    <definedName name="_xlnm.Print_Area" localSheetId="0">'Medlemsinnskudd'!#REF!</definedName>
    <definedName name="_xlnm.Print_Area" localSheetId="1">'Transaksjoner 2011'!$A$1:$H$122</definedName>
    <definedName name="EXTRACT" localSheetId="2">'Balanse 2011'!#REF!</definedName>
    <definedName name="EXTRACT" localSheetId="3">'Drift-Prosjektregnskap 2011'!#REF!</definedName>
    <definedName name="EXTRACT" localSheetId="0">'Medlemsinnskudd'!#REF!</definedName>
    <definedName name="EXTRACT" localSheetId="1">'Transaksjoner 2011'!#REF!</definedName>
  </definedNames>
  <calcPr fullCalcOnLoad="1"/>
</workbook>
</file>

<file path=xl/sharedStrings.xml><?xml version="1.0" encoding="utf-8"?>
<sst xmlns="http://schemas.openxmlformats.org/spreadsheetml/2006/main" count="539" uniqueCount="365">
  <si>
    <t>D</t>
  </si>
  <si>
    <t>K</t>
  </si>
  <si>
    <t>-</t>
  </si>
  <si>
    <t>BALANSE</t>
  </si>
  <si>
    <t>Bevegelse</t>
  </si>
  <si>
    <t>Gulmarkerte = fjorårets inntekter/utgifter</t>
  </si>
  <si>
    <t>Avstemming:</t>
  </si>
  <si>
    <t>Bnr</t>
  </si>
  <si>
    <t>Einar Jemtland</t>
  </si>
  <si>
    <t xml:space="preserve">saldo bank </t>
  </si>
  <si>
    <t>Påløpte inntekter</t>
  </si>
  <si>
    <t>Påløpte kostnader</t>
  </si>
  <si>
    <t>Beskrivelse</t>
  </si>
  <si>
    <t>1/1 2007  Ny saldo</t>
  </si>
  <si>
    <t>Medlemsinnskudd S. Adolfsen</t>
  </si>
  <si>
    <t>Medlemsinnskudd S. Jaksjø</t>
  </si>
  <si>
    <t>Medlemsinnskudd R. Karlstrøm</t>
  </si>
  <si>
    <t>Medlemsinnskudd E. Jemtland</t>
  </si>
  <si>
    <t>Medlemsinnskudd T. Grefsgård</t>
  </si>
  <si>
    <t>Medlemsinnskudd Ø. Thorsen</t>
  </si>
  <si>
    <t>Medlemsinnskudd T. Eide</t>
  </si>
  <si>
    <t>Medlemsinnskudd R. Myhre</t>
  </si>
  <si>
    <t>Ny innbet.  vår 2007</t>
  </si>
  <si>
    <t>Medlemsinnskudd B. Johansen</t>
  </si>
  <si>
    <t>Medlemsinnskudd J.P. Andersen</t>
  </si>
  <si>
    <t>Medlemsinnskudd R. Bryn</t>
  </si>
  <si>
    <t>Medlemsinnskudd O. Pettersen</t>
  </si>
  <si>
    <t xml:space="preserve">Medlemsinnskudd Å. Korneliussen </t>
  </si>
  <si>
    <t xml:space="preserve">Medlemsinnskudd P. Vinland </t>
  </si>
  <si>
    <t xml:space="preserve">Medlemsinnskudd 2. altsax </t>
  </si>
  <si>
    <t>Medlemsinnskudd 2. Trompet</t>
  </si>
  <si>
    <t>Medlemsinnskudd  piano</t>
  </si>
  <si>
    <t>Medlemsinnskudd gitar</t>
  </si>
  <si>
    <t>Ny saldo pr. 30/6</t>
  </si>
  <si>
    <t>saldo SSB</t>
  </si>
  <si>
    <t>Kasserer</t>
  </si>
  <si>
    <t>Ny innbet.  høst 2007</t>
  </si>
  <si>
    <t>Ny saldo pr. 31/12</t>
  </si>
  <si>
    <t>Medlemsinnskudd Sverre Otto Carlsen</t>
  </si>
  <si>
    <t>Sign.</t>
  </si>
  <si>
    <t>MEDLEMSINNSKUDD</t>
  </si>
  <si>
    <t>TBB 2008</t>
  </si>
  <si>
    <t>Ny innbet.  vår 2008</t>
  </si>
  <si>
    <t>Ny innbet.  høst 2008</t>
  </si>
  <si>
    <t>Medlemsinnskudd Rolf Karlstrøm</t>
  </si>
  <si>
    <t>Medlemsinnskudd Tor Grefsgård</t>
  </si>
  <si>
    <t>Medlemsinnskudd Pål Vinland</t>
  </si>
  <si>
    <t>Medlemsinnskudd Torbjørn Eide</t>
  </si>
  <si>
    <t>Medlemsinnskudd Stein Jaksjø</t>
  </si>
  <si>
    <t>Medlemsinnskudd Bjørn Johansen</t>
  </si>
  <si>
    <t>Medlemsinnskudd Inge Svale Hauger Handagard</t>
  </si>
  <si>
    <t>Medlemsinnskudd Endre Engebretsen</t>
  </si>
  <si>
    <t>Medlemsinnskudd Ørnulf Thorsen</t>
  </si>
  <si>
    <t>Medlemsinnskudd Jon Petter Andersen</t>
  </si>
  <si>
    <t>Medlemsinnskudd Odd Pettersen</t>
  </si>
  <si>
    <t>Medlemsinnskudd Rune Bryn</t>
  </si>
  <si>
    <t>Medlemsinnskudd Einar Jemtland</t>
  </si>
  <si>
    <t>Medlemsinnskudd Linda Marie Berntsen</t>
  </si>
  <si>
    <t>Medlemsinnskudd Hallvard Gjøstein</t>
  </si>
  <si>
    <t>SKI STORBAND</t>
  </si>
  <si>
    <t>Admin</t>
  </si>
  <si>
    <t>annet</t>
  </si>
  <si>
    <t>BUD-ÅR</t>
  </si>
  <si>
    <t>Inntekter</t>
  </si>
  <si>
    <t>Spilleoppdrag</t>
  </si>
  <si>
    <t xml:space="preserve">Konserter </t>
  </si>
  <si>
    <t>Annonseinntekter</t>
  </si>
  <si>
    <t>Kontingent</t>
  </si>
  <si>
    <t>Renter</t>
  </si>
  <si>
    <t>SUM INNTEKTER</t>
  </si>
  <si>
    <t>Kostnader</t>
  </si>
  <si>
    <t>Vokalist</t>
  </si>
  <si>
    <t>Taffel</t>
  </si>
  <si>
    <t>Solister</t>
  </si>
  <si>
    <t>Konferansier</t>
  </si>
  <si>
    <t>Leie lydanlegg/tekniker</t>
  </si>
  <si>
    <t>Parkering</t>
  </si>
  <si>
    <t>Andre transportkostnader</t>
  </si>
  <si>
    <t>Noter/Arr.</t>
  </si>
  <si>
    <t>Variable</t>
  </si>
  <si>
    <t>Lokale øving</t>
  </si>
  <si>
    <t>Forsikring</t>
  </si>
  <si>
    <t>Nytt utstyr</t>
  </si>
  <si>
    <t>Medlemsavg.</t>
  </si>
  <si>
    <t>Annet (Jub.fest/Gaver/Div.)</t>
  </si>
  <si>
    <t>Adm./Div</t>
  </si>
  <si>
    <t>Program</t>
  </si>
  <si>
    <t>Demoinnspilling</t>
  </si>
  <si>
    <t>Markedsføring</t>
  </si>
  <si>
    <t>Promo/Ma</t>
  </si>
  <si>
    <t>Bankomk</t>
  </si>
  <si>
    <t>Finans</t>
  </si>
  <si>
    <t>SUM KOSTNADER</t>
  </si>
  <si>
    <t>RESULTAT</t>
  </si>
  <si>
    <t>Resultat</t>
  </si>
  <si>
    <t>Ajourført</t>
  </si>
  <si>
    <t xml:space="preserve">Diff </t>
  </si>
  <si>
    <t>Catering</t>
  </si>
  <si>
    <t>Ny saldo pr.31/12</t>
  </si>
  <si>
    <t>Ajourført pr.</t>
  </si>
  <si>
    <t>Norsk Jazzforum</t>
  </si>
  <si>
    <t>Medlemsinnskudd Nina Trulsrud   *</t>
  </si>
  <si>
    <t>*</t>
  </si>
  <si>
    <t>Innskudd ovf. 14/1 2009 hensyntatt 2008</t>
  </si>
  <si>
    <r>
      <t xml:space="preserve">DnB </t>
    </r>
    <r>
      <rPr>
        <b/>
        <sz val="10"/>
        <rFont val="Arial"/>
        <family val="2"/>
      </rPr>
      <t>7114.05.46148</t>
    </r>
  </si>
  <si>
    <t>Ledelse konsert/show/dans</t>
  </si>
  <si>
    <t>Grønnmarkerte = motposteringer</t>
  </si>
  <si>
    <t>Tlf/Oppføringer/Web</t>
  </si>
  <si>
    <t>Spill. vikarer nkl. prøver</t>
  </si>
  <si>
    <t>Seminarer</t>
  </si>
  <si>
    <t>Tilbakebetalt</t>
  </si>
  <si>
    <t xml:space="preserve">Medlemsinnskudd Nina Trulsrud   </t>
  </si>
  <si>
    <t>Saldo 1/1</t>
  </si>
  <si>
    <t>Medlemsinnskudd  4 trp</t>
  </si>
  <si>
    <t>Medlemsinnskudd  2 trp</t>
  </si>
  <si>
    <t>Innb. vår</t>
  </si>
  <si>
    <t>Innb. høst</t>
  </si>
  <si>
    <t>Ny saldo 31/12</t>
  </si>
  <si>
    <t>Medlemsinnskudd  Bjørn Johansen</t>
  </si>
  <si>
    <t>Medlemsinnskudd  Sverre Otto Karlsen</t>
  </si>
  <si>
    <t>Torbjørn Eide</t>
  </si>
  <si>
    <t>Økonomiansvarlig</t>
  </si>
  <si>
    <t>……………………………………………………………………………..</t>
  </si>
  <si>
    <t>…………………………………….</t>
  </si>
  <si>
    <t>Omk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</si>
  <si>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</si>
  <si>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</si>
  <si>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</si>
  <si>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</si>
  <si>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</si>
  <si>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</si>
  <si>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</si>
  <si>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</si>
  <si>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</si>
  <si>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</si>
  <si>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</si>
  <si>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</si>
  <si>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</si>
  <si>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MEDLEMSINNSKUDDET ER OPPBRUKT PR. 6/8-10</t>
  </si>
  <si>
    <t>MEDLEMSINNSKUDD - SALDO</t>
  </si>
  <si>
    <t>Benyttet</t>
  </si>
  <si>
    <t>Vedlikehold/Utstyr/Rekv</t>
  </si>
  <si>
    <t>x</t>
  </si>
  <si>
    <t>Norsk Tipping</t>
  </si>
  <si>
    <t>Norsk Musikkråd (seminarstøtte)</t>
  </si>
  <si>
    <t>5/11</t>
  </si>
  <si>
    <t>21/11</t>
  </si>
  <si>
    <t>Musikkens Studieforbund (VO.midler)</t>
  </si>
  <si>
    <t>Lokalleie</t>
  </si>
  <si>
    <t>Billettavgift</t>
  </si>
  <si>
    <t>Ski Kommune</t>
  </si>
  <si>
    <t>Annen støtte</t>
  </si>
  <si>
    <t>Medlemsinnskudd</t>
  </si>
  <si>
    <t>Balanse 31/12 2011 SKI STORBAND</t>
  </si>
  <si>
    <t>Balanse  1/1 2011</t>
  </si>
  <si>
    <t>Saldo DnB kto. 7114.05.46148 pr. 1/1 2011</t>
  </si>
  <si>
    <t>OG ER DERMED UTLØST SOM KONTINGENT</t>
  </si>
  <si>
    <t>DET ER SENERE BESLUTTET Å BEHOLDE STATUS SOM GJELD, FOR MULIG SENERE TILBAKEBETALING.</t>
  </si>
  <si>
    <t>Tidligere til gode</t>
  </si>
  <si>
    <t>Medlemsinnskudd Fredrik Frantzen Gusdal</t>
  </si>
  <si>
    <t>Medlemsinnskudd Fritz Jarle Hunstad</t>
  </si>
  <si>
    <t>Medlemsinnskudd Hanne Gundersveen</t>
  </si>
  <si>
    <t>Medlemsinnskudd Vegard Holum</t>
  </si>
  <si>
    <t>Medlemsinnskudd Kristian Johannessen</t>
  </si>
  <si>
    <t xml:space="preserve">OVERFØRT FRA 2010:  </t>
  </si>
  <si>
    <t xml:space="preserve"> </t>
  </si>
  <si>
    <t xml:space="preserve">          Medlemsskap NJF</t>
  </si>
  <si>
    <t xml:space="preserve"> B.Barlo dir. januar prøver</t>
  </si>
  <si>
    <t xml:space="preserve">     </t>
  </si>
  <si>
    <t xml:space="preserve"> Studio Music arr. Take The A-Train</t>
  </si>
  <si>
    <t xml:space="preserve"> Tbb Innskudd Jon P. Andersen</t>
  </si>
  <si>
    <t xml:space="preserve"> Marina Music arr Night In Tunisia  </t>
  </si>
  <si>
    <t xml:space="preserve"> B.Barlo dir. februar prøver</t>
  </si>
  <si>
    <t xml:space="preserve"> Clas Ohlson, blekk, rekv.</t>
  </si>
  <si>
    <t xml:space="preserve"> Roger Williamson vikare bass 15/3</t>
  </si>
  <si>
    <t>23/2</t>
  </si>
  <si>
    <t>6/1</t>
  </si>
  <si>
    <t>3/2</t>
  </si>
  <si>
    <t>18/2</t>
  </si>
  <si>
    <t>24/2</t>
  </si>
  <si>
    <t>1/3</t>
  </si>
  <si>
    <t>9/3</t>
  </si>
  <si>
    <t>17/3</t>
  </si>
  <si>
    <t>7/4</t>
  </si>
  <si>
    <t>9/4</t>
  </si>
  <si>
    <t xml:space="preserve"> B.Barlo 2010</t>
  </si>
  <si>
    <t xml:space="preserve"> B.Barlo dir. prøver mars</t>
  </si>
  <si>
    <t>Clas Ohlson blekk</t>
  </si>
  <si>
    <t>14/4</t>
  </si>
  <si>
    <t>Geir Hauger prøve 12/4</t>
  </si>
  <si>
    <t>4/1</t>
  </si>
  <si>
    <t>1/2</t>
  </si>
  <si>
    <t>28/2</t>
  </si>
  <si>
    <t>1/4</t>
  </si>
  <si>
    <t>12/4</t>
  </si>
  <si>
    <t>Hallvard Gjøstein</t>
  </si>
  <si>
    <t>29/4</t>
  </si>
  <si>
    <t>Grunntilskudd Ski Kommune</t>
  </si>
  <si>
    <t>5/5</t>
  </si>
  <si>
    <t>B.Barlo dir. prøver april</t>
  </si>
  <si>
    <t>2/5</t>
  </si>
  <si>
    <t>3/5</t>
  </si>
  <si>
    <t>Norsk tipping</t>
  </si>
  <si>
    <t>7/6</t>
  </si>
  <si>
    <t>B.Barlo dir. prøver mai</t>
  </si>
  <si>
    <t>22/6</t>
  </si>
  <si>
    <t>Lydrommet, akkumulator SPIRIT FX</t>
  </si>
  <si>
    <t>30/6</t>
  </si>
  <si>
    <t>Geir Hauger prøve 21/6 400, kons. 24/6 600,-</t>
  </si>
  <si>
    <t>1/6</t>
  </si>
  <si>
    <t>Innbet honorar Torbjørn Eide</t>
  </si>
  <si>
    <t>3/6</t>
  </si>
  <si>
    <t>7/7</t>
  </si>
  <si>
    <t>B.Barlo dir. juni( Mastemyr 1,7',/Prø5,1')</t>
  </si>
  <si>
    <t>1/7</t>
  </si>
  <si>
    <t>Kortsiktig lån fra Torbjørn Eide</t>
  </si>
  <si>
    <t>4/7</t>
  </si>
  <si>
    <t>Hon Stig Adolfsen 12/3</t>
  </si>
  <si>
    <t>23/8</t>
  </si>
  <si>
    <t>Bjørn Asper prøve/Mastemyr/Saras Telt</t>
  </si>
  <si>
    <t>1/8</t>
  </si>
  <si>
    <t>omk</t>
  </si>
  <si>
    <t>Billettinntekter Mastemyr</t>
  </si>
  <si>
    <t>22/8</t>
  </si>
  <si>
    <t>2/9</t>
  </si>
  <si>
    <t>Studio Music arr. Skyliner</t>
  </si>
  <si>
    <t>13/9</t>
  </si>
  <si>
    <t>Majken Christiansen (Mastemyr/Saras Telt)</t>
  </si>
  <si>
    <t>14/9</t>
  </si>
  <si>
    <t>Oslo Jazzfestival Saras Telt 20/8</t>
  </si>
  <si>
    <t>B.Barlo dir . Aug (Mast 3,2'/OJF20/83,2/prøver 5,1)</t>
  </si>
  <si>
    <t>21/9</t>
  </si>
  <si>
    <t>29/9</t>
  </si>
  <si>
    <t>Trollåsveien 4 leie 2011</t>
  </si>
  <si>
    <t>1/9</t>
  </si>
  <si>
    <t>879</t>
  </si>
  <si>
    <t>njf 20/8</t>
  </si>
  <si>
    <t>979</t>
  </si>
  <si>
    <t>Fredrik Frantzen Gusdal</t>
  </si>
  <si>
    <t>1279</t>
  </si>
  <si>
    <t>Odd Pettersen</t>
  </si>
  <si>
    <t>20/9</t>
  </si>
  <si>
    <t>Rolf Karlstrøm</t>
  </si>
  <si>
    <t>Ærnulf Thorsen</t>
  </si>
  <si>
    <t>Linda Marie Berntsen</t>
  </si>
  <si>
    <t>Kristian Johannessen</t>
  </si>
  <si>
    <t>Tor Grefsgård</t>
  </si>
  <si>
    <t>23/9</t>
  </si>
  <si>
    <t>30/9</t>
  </si>
  <si>
    <t>21/10</t>
  </si>
  <si>
    <t>B.Barlo dir, sep</t>
  </si>
  <si>
    <t>29/10</t>
  </si>
  <si>
    <t>Tannlegeforeningen 21/11</t>
  </si>
  <si>
    <t>Rest dir. sept Barlo</t>
  </si>
  <si>
    <t>31/10</t>
  </si>
  <si>
    <t>Tron Syversen vikar SAS 21/10</t>
  </si>
  <si>
    <t>3/10</t>
  </si>
  <si>
    <t>3/11</t>
  </si>
  <si>
    <t>Utlegg park. Hanne gunderssveen</t>
  </si>
  <si>
    <t>4/11</t>
  </si>
  <si>
    <t>Trond Lie 21/11</t>
  </si>
  <si>
    <t>14/11</t>
  </si>
  <si>
    <t>B.Barlo dir. okt (21/10 SAS 3,2)</t>
  </si>
  <si>
    <t>C.Ohlson blekk</t>
  </si>
  <si>
    <t>19/11</t>
  </si>
  <si>
    <t>Malia lyspærer</t>
  </si>
  <si>
    <t>Posten frimerker</t>
  </si>
  <si>
    <t>MENY Konvolutter</t>
  </si>
  <si>
    <t>22/11</t>
  </si>
  <si>
    <t>NJF forsikring</t>
  </si>
  <si>
    <t>30/11</t>
  </si>
  <si>
    <t>Vinmonopolet honorar artister</t>
  </si>
  <si>
    <t>Nille julepapir</t>
  </si>
  <si>
    <t>1/11</t>
  </si>
  <si>
    <t>24/11</t>
  </si>
  <si>
    <t>Musikkens Studieforbund</t>
  </si>
  <si>
    <t>OMK</t>
  </si>
  <si>
    <t xml:space="preserve">Saldo periodeslutt 30/11 2011   </t>
  </si>
  <si>
    <t>Inngående saldo 1/1 2011</t>
  </si>
  <si>
    <t>3/1 2012</t>
  </si>
  <si>
    <t>1b</t>
  </si>
  <si>
    <t>17/1</t>
  </si>
  <si>
    <t>Ørnulf Thorsen</t>
  </si>
  <si>
    <t>26/1</t>
  </si>
  <si>
    <t>31/1</t>
  </si>
  <si>
    <t>Jon Petter Andersen</t>
  </si>
  <si>
    <t>2b</t>
  </si>
  <si>
    <t>4/2</t>
  </si>
  <si>
    <t>11/2</t>
  </si>
  <si>
    <t>Rune Bryn</t>
  </si>
  <si>
    <t>6b</t>
  </si>
  <si>
    <t>10/3</t>
  </si>
  <si>
    <t>fredrik Frantzewn Gusdal</t>
  </si>
  <si>
    <t>Pål Vinland</t>
  </si>
  <si>
    <t>22/9</t>
  </si>
  <si>
    <t>15b</t>
  </si>
  <si>
    <t>20/5</t>
  </si>
  <si>
    <t>23/5</t>
  </si>
  <si>
    <t>Nina Trulsrud</t>
  </si>
  <si>
    <t>12/7</t>
  </si>
  <si>
    <t>21b</t>
  </si>
  <si>
    <t>5/12</t>
  </si>
  <si>
    <t>Anne-Mette  21/11 vokal</t>
  </si>
  <si>
    <t>Sten Werner Martinsen  3/12 m/prøver</t>
  </si>
  <si>
    <t>Geir Hauger 3/12 m/prøver</t>
  </si>
  <si>
    <t>Ski Musikkråd, kontingent</t>
  </si>
  <si>
    <t>7/12</t>
  </si>
  <si>
    <t>Gavekort Frode Thingnæs (Skonnord)</t>
  </si>
  <si>
    <t>6/12</t>
  </si>
  <si>
    <t>Støtte Ski Storsenter 3/12</t>
  </si>
  <si>
    <t>15/12</t>
  </si>
  <si>
    <t>Ski Blomsterforretning (3/12)</t>
  </si>
  <si>
    <t>B.Barlo direksjon prøver/seminar novembef</t>
  </si>
  <si>
    <t>29/12</t>
  </si>
  <si>
    <t>Bildebestilling ØB (3/12(</t>
  </si>
  <si>
    <t>Tbb lån T.Eide</t>
  </si>
  <si>
    <t>B.Barlo dir. des (prøve 1,7' - kons. 6.550)</t>
  </si>
  <si>
    <t>31/12</t>
  </si>
  <si>
    <t>1/12 omk</t>
  </si>
  <si>
    <t>6/12 Parkering VISA</t>
  </si>
  <si>
    <t>Stein Jaksjø</t>
  </si>
  <si>
    <t>Tbb forsikring 9/12</t>
  </si>
  <si>
    <t>Tbb forsikring 12/12</t>
  </si>
  <si>
    <t>Tbb forsikring 7/12</t>
  </si>
  <si>
    <t>Tbb forsikring 15/12</t>
  </si>
  <si>
    <t>Tbb forsikring 19/12</t>
  </si>
  <si>
    <t>29/12 Norsk Jazzforum</t>
  </si>
  <si>
    <t>3/12</t>
  </si>
  <si>
    <t>13/12 Ski Rådhusteater 3/12</t>
  </si>
  <si>
    <t>Balanse  31/12  2011</t>
  </si>
  <si>
    <t>Saldo DnB kto. 7114.05.46148 pr.31/12 2011</t>
  </si>
  <si>
    <t xml:space="preserve">Påløpte kostnader: </t>
  </si>
  <si>
    <t>Driftsregnskap 2011 pr. prosjekt</t>
  </si>
  <si>
    <t xml:space="preserve"> - Gjeld medlemsinnskudd 2011</t>
  </si>
  <si>
    <t>24/6</t>
  </si>
  <si>
    <t>Prøvekonsert Mastemyr</t>
  </si>
  <si>
    <t>19/8</t>
  </si>
  <si>
    <t>Mastemyr/BABB</t>
  </si>
  <si>
    <t>20/8</t>
  </si>
  <si>
    <t>OJF / BABB</t>
  </si>
  <si>
    <t>SAS/ Tannl.for.</t>
  </si>
  <si>
    <t>Ski Rådhusteatert Kjell-kveld</t>
  </si>
  <si>
    <t>Highland  GEILO</t>
  </si>
  <si>
    <t>Hotell/Overnatting/Diett</t>
  </si>
  <si>
    <t>Donasjoner</t>
  </si>
  <si>
    <t>Blystadlia 31/1 2012</t>
  </si>
  <si>
    <t>Prodarb 1,7 - lydprøve 1.650, kons 3,2)</t>
  </si>
  <si>
    <t xml:space="preserve"> - Vikar Andreas  Løvold 31/12</t>
  </si>
  <si>
    <t xml:space="preserve"> - Vikar Tron Syversen 31/12</t>
  </si>
  <si>
    <t xml:space="preserve"> - Anne Mette Steinsholt 31/12</t>
  </si>
  <si>
    <t xml:space="preserve"> - Annonse ØB 3/12</t>
  </si>
  <si>
    <t xml:space="preserve"> - Tilskudd reiseomk 31/12</t>
  </si>
  <si>
    <t xml:space="preserve"> - Direksjon/reise 31/12</t>
  </si>
  <si>
    <t>Påløpte inntekter  Highland 31/12</t>
  </si>
  <si>
    <t>Bet januar</t>
  </si>
  <si>
    <t>RESULTAT 2011 (Underskudd)</t>
  </si>
  <si>
    <t>Tbf utestående 31/12 Barlo betalt 6/1-11</t>
  </si>
  <si>
    <t>Dirigent prøver</t>
  </si>
  <si>
    <t>Budsjettert res. pr. prosjekt</t>
  </si>
  <si>
    <t>(Ikke realisere prosjekter er utelatt)</t>
  </si>
  <si>
    <t>13/1-12</t>
  </si>
  <si>
    <t>17/1-12</t>
  </si>
  <si>
    <t>Innbet vår</t>
  </si>
  <si>
    <t>Sen innbet. høst</t>
  </si>
  <si>
    <t>Tidligere til gode pr. 1/1</t>
  </si>
</sst>
</file>

<file path=xl/styles.xml><?xml version="1.0" encoding="utf-8"?>
<styleSheet xmlns="http://schemas.openxmlformats.org/spreadsheetml/2006/main">
  <numFmts count="25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"/>
    <numFmt numFmtId="179" formatCode="0.0"/>
    <numFmt numFmtId="180" formatCode="d/\ mmmm\ yyyy"/>
  </numFmts>
  <fonts count="6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b/>
      <sz val="14.5"/>
      <name val="Arial"/>
      <family val="2"/>
    </font>
    <font>
      <sz val="9.5"/>
      <name val="Arial"/>
      <family val="2"/>
    </font>
    <font>
      <b/>
      <sz val="12"/>
      <name val="Arial"/>
      <family val="2"/>
    </font>
    <font>
      <u val="single"/>
      <sz val="7.8"/>
      <color indexed="12"/>
      <name val="Arial"/>
      <family val="2"/>
    </font>
    <font>
      <u val="single"/>
      <sz val="7.8"/>
      <color indexed="36"/>
      <name val="Arial"/>
      <family val="2"/>
    </font>
    <font>
      <sz val="12"/>
      <name val="Arial"/>
      <family val="2"/>
    </font>
    <font>
      <b/>
      <sz val="12"/>
      <name val="MS Sans Serif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b/>
      <u val="single"/>
      <sz val="10"/>
      <name val="Arial"/>
      <family val="2"/>
    </font>
    <font>
      <sz val="10"/>
      <color indexed="56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rgb="FF008000"/>
      <name val="Arial"/>
      <family val="2"/>
    </font>
    <font>
      <b/>
      <sz val="10"/>
      <color rgb="FF009E47"/>
      <name val="Arial"/>
      <family val="2"/>
    </font>
    <font>
      <b/>
      <sz val="10"/>
      <color rgb="FF00B05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thick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medium"/>
      <bottom style="thin"/>
    </border>
    <border>
      <left style="hair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>
        <color indexed="63"/>
      </top>
      <bottom style="medium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hair"/>
      <bottom style="thick"/>
    </border>
    <border>
      <left style="double"/>
      <right style="double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20" borderId="1" applyNumberFormat="0" applyAlignment="0" applyProtection="0"/>
    <xf numFmtId="0" fontId="45" fillId="2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23" borderId="1" applyNumberFormat="0" applyAlignment="0" applyProtection="0"/>
    <xf numFmtId="0" fontId="49" fillId="0" borderId="2" applyNumberFormat="0" applyFill="0" applyAlignment="0" applyProtection="0"/>
    <xf numFmtId="0" fontId="50" fillId="24" borderId="3" applyNumberFormat="0" applyAlignment="0" applyProtection="0"/>
    <xf numFmtId="0" fontId="0" fillId="25" borderId="4" applyNumberFormat="0" applyFont="0" applyAlignment="0" applyProtection="0"/>
    <xf numFmtId="0" fontId="0" fillId="0" borderId="0">
      <alignment/>
      <protection/>
    </xf>
    <xf numFmtId="0" fontId="51" fillId="26" borderId="0" applyNumberFormat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0" borderId="9" applyNumberFormat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0" fontId="0" fillId="0" borderId="0" xfId="43" applyBorder="1">
      <alignment/>
      <protection/>
    </xf>
    <xf numFmtId="0" fontId="0" fillId="0" borderId="0" xfId="43">
      <alignment/>
      <protection/>
    </xf>
    <xf numFmtId="0" fontId="0" fillId="0" borderId="0" xfId="43" applyBorder="1" applyAlignment="1">
      <alignment horizontal="center"/>
      <protection/>
    </xf>
    <xf numFmtId="0" fontId="0" fillId="0" borderId="0" xfId="43" applyAlignment="1">
      <alignment horizontal="center"/>
      <protection/>
    </xf>
    <xf numFmtId="0" fontId="0" fillId="0" borderId="0" xfId="43" applyAlignment="1">
      <alignment/>
      <protection/>
    </xf>
    <xf numFmtId="0" fontId="0" fillId="0" borderId="0" xfId="43" applyAlignment="1">
      <alignment vertical="center"/>
      <protection/>
    </xf>
    <xf numFmtId="0" fontId="0" fillId="0" borderId="0" xfId="43" applyFont="1" applyBorder="1">
      <alignment/>
      <protection/>
    </xf>
    <xf numFmtId="0" fontId="0" fillId="0" borderId="0" xfId="43" applyFont="1">
      <alignment/>
      <protection/>
    </xf>
    <xf numFmtId="0" fontId="5" fillId="0" borderId="10" xfId="43" applyFont="1" applyBorder="1" applyAlignment="1">
      <alignment horizontal="centerContinuous" vertical="center"/>
      <protection/>
    </xf>
    <xf numFmtId="0" fontId="0" fillId="0" borderId="11" xfId="43" applyFont="1" applyBorder="1" applyAlignment="1">
      <alignment horizontal="center"/>
      <protection/>
    </xf>
    <xf numFmtId="0" fontId="6" fillId="0" borderId="12" xfId="43" applyFont="1" applyBorder="1" applyAlignment="1">
      <alignment horizontal="center"/>
      <protection/>
    </xf>
    <xf numFmtId="0" fontId="6" fillId="0" borderId="12" xfId="43" applyFont="1" applyBorder="1" applyAlignment="1" quotePrefix="1">
      <alignment horizontal="center"/>
      <protection/>
    </xf>
    <xf numFmtId="0" fontId="1" fillId="0" borderId="0" xfId="43" applyFont="1">
      <alignment/>
      <protection/>
    </xf>
    <xf numFmtId="0" fontId="0" fillId="0" borderId="0" xfId="43" applyFont="1" applyAlignment="1">
      <alignment horizontal="center"/>
      <protection/>
    </xf>
    <xf numFmtId="0" fontId="10" fillId="0" borderId="0" xfId="0" applyFont="1" applyAlignment="1">
      <alignment/>
    </xf>
    <xf numFmtId="0" fontId="10" fillId="0" borderId="0" xfId="43" applyFont="1">
      <alignment/>
      <protection/>
    </xf>
    <xf numFmtId="0" fontId="10" fillId="0" borderId="13" xfId="0" applyFont="1" applyBorder="1" applyAlignment="1">
      <alignment horizontal="centerContinuous" vertical="center"/>
    </xf>
    <xf numFmtId="0" fontId="10" fillId="0" borderId="14" xfId="0" applyFont="1" applyBorder="1" applyAlignment="1">
      <alignment horizontal="centerContinuous" vertic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0" xfId="43" applyFont="1" applyAlignment="1">
      <alignment horizontal="center"/>
      <protection/>
    </xf>
    <xf numFmtId="0" fontId="10" fillId="0" borderId="0" xfId="43" applyFont="1" applyAlignment="1">
      <alignment/>
      <protection/>
    </xf>
    <xf numFmtId="0" fontId="10" fillId="0" borderId="0" xfId="43" applyFont="1" applyAlignment="1">
      <alignment vertical="center"/>
      <protection/>
    </xf>
    <xf numFmtId="0" fontId="7" fillId="0" borderId="0" xfId="0" applyFont="1" applyAlignment="1">
      <alignment/>
    </xf>
    <xf numFmtId="0" fontId="10" fillId="0" borderId="11" xfId="0" applyFont="1" applyBorder="1" applyAlignment="1" quotePrefix="1">
      <alignment horizontal="left"/>
    </xf>
    <xf numFmtId="3" fontId="10" fillId="0" borderId="14" xfId="0" applyNumberFormat="1" applyFont="1" applyBorder="1" applyAlignment="1">
      <alignment/>
    </xf>
    <xf numFmtId="3" fontId="10" fillId="0" borderId="19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11" xfId="0" applyFont="1" applyBorder="1" applyAlignment="1">
      <alignment horizontal="left"/>
    </xf>
    <xf numFmtId="3" fontId="7" fillId="0" borderId="0" xfId="43" applyNumberFormat="1" applyFont="1" applyBorder="1">
      <alignment/>
      <protection/>
    </xf>
    <xf numFmtId="0" fontId="0" fillId="0" borderId="20" xfId="43" applyFont="1" applyBorder="1" applyAlignment="1">
      <alignment horizontal="centerContinuous" vertical="center"/>
      <protection/>
    </xf>
    <xf numFmtId="0" fontId="0" fillId="0" borderId="21" xfId="43" applyFont="1" applyBorder="1" applyAlignment="1">
      <alignment horizontal="center"/>
      <protection/>
    </xf>
    <xf numFmtId="0" fontId="0" fillId="0" borderId="21" xfId="43" applyFont="1" applyBorder="1" applyAlignment="1">
      <alignment horizontal="center" vertical="center"/>
      <protection/>
    </xf>
    <xf numFmtId="0" fontId="0" fillId="0" borderId="10" xfId="43" applyFont="1" applyBorder="1" applyAlignment="1">
      <alignment horizontal="center"/>
      <protection/>
    </xf>
    <xf numFmtId="0" fontId="0" fillId="0" borderId="22" xfId="43" applyFont="1" applyBorder="1" applyAlignment="1">
      <alignment horizontal="center" vertical="center"/>
      <protection/>
    </xf>
    <xf numFmtId="0" fontId="11" fillId="0" borderId="23" xfId="0" applyFont="1" applyBorder="1" applyAlignment="1">
      <alignment horizontal="center" vertical="center"/>
    </xf>
    <xf numFmtId="3" fontId="0" fillId="0" borderId="0" xfId="43" applyNumberFormat="1" applyFont="1" applyBorder="1" applyAlignment="1">
      <alignment/>
      <protection/>
    </xf>
    <xf numFmtId="3" fontId="0" fillId="0" borderId="24" xfId="43" applyNumberFormat="1" applyFont="1" applyBorder="1" applyAlignment="1">
      <alignment/>
      <protection/>
    </xf>
    <xf numFmtId="3" fontId="0" fillId="0" borderId="0" xfId="43" applyNumberFormat="1">
      <alignment/>
      <protection/>
    </xf>
    <xf numFmtId="0" fontId="12" fillId="0" borderId="0" xfId="43" applyFont="1">
      <alignment/>
      <protection/>
    </xf>
    <xf numFmtId="0" fontId="0" fillId="0" borderId="0" xfId="43" applyFont="1" applyAlignment="1">
      <alignment horizontal="center" wrapText="1"/>
      <protection/>
    </xf>
    <xf numFmtId="3" fontId="10" fillId="0" borderId="0" xfId="43" applyNumberFormat="1" applyFont="1">
      <alignment/>
      <protection/>
    </xf>
    <xf numFmtId="0" fontId="0" fillId="0" borderId="0" xfId="43" applyFont="1" applyAlignment="1" quotePrefix="1">
      <alignment horizontal="center" wrapText="1"/>
      <protection/>
    </xf>
    <xf numFmtId="4" fontId="0" fillId="0" borderId="10" xfId="43" applyNumberFormat="1" applyFont="1" applyBorder="1" applyAlignment="1" quotePrefix="1">
      <alignment vertical="center"/>
      <protection/>
    </xf>
    <xf numFmtId="4" fontId="0" fillId="0" borderId="25" xfId="43" applyNumberFormat="1" applyFont="1" applyFill="1" applyBorder="1" applyAlignment="1">
      <alignment/>
      <protection/>
    </xf>
    <xf numFmtId="4" fontId="0" fillId="0" borderId="12" xfId="43" applyNumberFormat="1" applyFill="1" applyBorder="1" applyAlignment="1">
      <alignment vertical="center"/>
      <protection/>
    </xf>
    <xf numFmtId="4" fontId="0" fillId="0" borderId="12" xfId="43" applyNumberFormat="1" applyFont="1" applyFill="1" applyBorder="1" applyAlignment="1">
      <alignment vertical="center"/>
      <protection/>
    </xf>
    <xf numFmtId="4" fontId="0" fillId="0" borderId="25" xfId="43" applyNumberFormat="1" applyFont="1" applyFill="1" applyBorder="1" applyAlignment="1" quotePrefix="1">
      <alignment/>
      <protection/>
    </xf>
    <xf numFmtId="4" fontId="0" fillId="0" borderId="12" xfId="43" applyNumberFormat="1" applyFont="1" applyFill="1" applyBorder="1" applyAlignment="1" quotePrefix="1">
      <alignment vertical="center"/>
      <protection/>
    </xf>
    <xf numFmtId="4" fontId="0" fillId="0" borderId="26" xfId="43" applyNumberFormat="1" applyFont="1" applyFill="1" applyBorder="1" applyAlignment="1">
      <alignment/>
      <protection/>
    </xf>
    <xf numFmtId="0" fontId="13" fillId="0" borderId="0" xfId="43" applyFont="1" applyBorder="1" applyAlignment="1">
      <alignment vertical="center"/>
      <protection/>
    </xf>
    <xf numFmtId="0" fontId="13" fillId="0" borderId="0" xfId="43" applyFont="1">
      <alignment/>
      <protection/>
    </xf>
    <xf numFmtId="0" fontId="13" fillId="0" borderId="0" xfId="43" applyFont="1" applyAlignment="1">
      <alignment horizontal="center"/>
      <protection/>
    </xf>
    <xf numFmtId="0" fontId="0" fillId="0" borderId="27" xfId="43" applyFont="1" applyBorder="1">
      <alignment/>
      <protection/>
    </xf>
    <xf numFmtId="0" fontId="13" fillId="0" borderId="0" xfId="43" applyFont="1" applyBorder="1">
      <alignment/>
      <protection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43" applyFont="1" applyBorder="1" applyAlignment="1" quotePrefix="1">
      <alignment vertical="center"/>
      <protection/>
    </xf>
    <xf numFmtId="0" fontId="13" fillId="0" borderId="0" xfId="43" applyFont="1" applyFill="1" applyBorder="1">
      <alignment/>
      <protection/>
    </xf>
    <xf numFmtId="0" fontId="13" fillId="0" borderId="0" xfId="43" applyFont="1" applyBorder="1" applyAlignment="1">
      <alignment/>
      <protection/>
    </xf>
    <xf numFmtId="0" fontId="14" fillId="0" borderId="0" xfId="43" applyFont="1" applyBorder="1">
      <alignment/>
      <protection/>
    </xf>
    <xf numFmtId="0" fontId="10" fillId="0" borderId="11" xfId="0" applyFont="1" applyBorder="1" applyAlignment="1">
      <alignment horizontal="left"/>
    </xf>
    <xf numFmtId="3" fontId="7" fillId="0" borderId="19" xfId="0" applyNumberFormat="1" applyFont="1" applyBorder="1" applyAlignment="1">
      <alignment/>
    </xf>
    <xf numFmtId="3" fontId="7" fillId="0" borderId="28" xfId="0" applyNumberFormat="1" applyFont="1" applyBorder="1" applyAlignment="1">
      <alignment/>
    </xf>
    <xf numFmtId="0" fontId="7" fillId="0" borderId="16" xfId="0" applyFont="1" applyBorder="1" applyAlignment="1">
      <alignment/>
    </xf>
    <xf numFmtId="3" fontId="7" fillId="0" borderId="17" xfId="0" applyNumberFormat="1" applyFont="1" applyBorder="1" applyAlignment="1">
      <alignment/>
    </xf>
    <xf numFmtId="3" fontId="10" fillId="0" borderId="19" xfId="0" applyNumberFormat="1" applyFont="1" applyBorder="1" applyAlignment="1">
      <alignment/>
    </xf>
    <xf numFmtId="0" fontId="0" fillId="0" borderId="11" xfId="43" applyFont="1" applyBorder="1">
      <alignment/>
      <protection/>
    </xf>
    <xf numFmtId="0" fontId="0" fillId="0" borderId="14" xfId="43" applyBorder="1">
      <alignment/>
      <protection/>
    </xf>
    <xf numFmtId="0" fontId="1" fillId="0" borderId="23" xfId="43" applyFont="1" applyBorder="1">
      <alignment/>
      <protection/>
    </xf>
    <xf numFmtId="0" fontId="4" fillId="0" borderId="0" xfId="0" applyFont="1" applyAlignment="1">
      <alignment horizontal="center"/>
    </xf>
    <xf numFmtId="0" fontId="10" fillId="0" borderId="10" xfId="43" applyFont="1" applyBorder="1" applyAlignment="1">
      <alignment horizontal="center" vertical="center"/>
      <protection/>
    </xf>
    <xf numFmtId="0" fontId="6" fillId="0" borderId="29" xfId="43" applyFont="1" applyBorder="1" applyAlignment="1">
      <alignment/>
      <protection/>
    </xf>
    <xf numFmtId="0" fontId="0" fillId="0" borderId="30" xfId="43" applyFont="1" applyFill="1" applyBorder="1" applyAlignment="1" quotePrefix="1">
      <alignment/>
      <protection/>
    </xf>
    <xf numFmtId="0" fontId="0" fillId="0" borderId="30" xfId="43" applyFont="1" applyFill="1" applyBorder="1" applyAlignment="1">
      <alignment/>
      <protection/>
    </xf>
    <xf numFmtId="0" fontId="0" fillId="0" borderId="30" xfId="43" applyFont="1" applyFill="1" applyBorder="1" applyAlignment="1">
      <alignment vertical="center"/>
      <protection/>
    </xf>
    <xf numFmtId="1" fontId="0" fillId="0" borderId="30" xfId="43" applyNumberFormat="1" applyFont="1" applyFill="1" applyBorder="1" applyAlignment="1" quotePrefix="1">
      <alignment/>
      <protection/>
    </xf>
    <xf numFmtId="0" fontId="0" fillId="0" borderId="29" xfId="43" applyFont="1" applyBorder="1" applyAlignment="1">
      <alignment horizontal="centerContinuous" vertical="center"/>
      <protection/>
    </xf>
    <xf numFmtId="0" fontId="10" fillId="0" borderId="10" xfId="43" applyFont="1" applyBorder="1" applyAlignment="1">
      <alignment horizontal="left" vertical="center"/>
      <protection/>
    </xf>
    <xf numFmtId="0" fontId="10" fillId="0" borderId="0" xfId="43" applyFont="1" applyAlignment="1">
      <alignment horizontal="left"/>
      <protection/>
    </xf>
    <xf numFmtId="0" fontId="0" fillId="0" borderId="0" xfId="43" applyFont="1" applyAlignment="1">
      <alignment wrapText="1"/>
      <protection/>
    </xf>
    <xf numFmtId="0" fontId="6" fillId="0" borderId="12" xfId="43" applyFont="1" applyFill="1" applyBorder="1" applyAlignment="1" quotePrefix="1">
      <alignment horizontal="center"/>
      <protection/>
    </xf>
    <xf numFmtId="0" fontId="6" fillId="0" borderId="12" xfId="43" applyFont="1" applyFill="1" applyBorder="1" applyAlignment="1">
      <alignment horizontal="center"/>
      <protection/>
    </xf>
    <xf numFmtId="0" fontId="15" fillId="0" borderId="0" xfId="0" applyFont="1" applyAlignment="1">
      <alignment/>
    </xf>
    <xf numFmtId="4" fontId="0" fillId="0" borderId="11" xfId="43" applyNumberFormat="1" applyFont="1" applyBorder="1" applyAlignment="1">
      <alignment/>
      <protection/>
    </xf>
    <xf numFmtId="4" fontId="0" fillId="0" borderId="24" xfId="43" applyNumberFormat="1" applyFont="1" applyBorder="1" applyAlignment="1">
      <alignment/>
      <protection/>
    </xf>
    <xf numFmtId="3" fontId="10" fillId="33" borderId="0" xfId="43" applyNumberFormat="1" applyFont="1" applyFill="1">
      <alignment/>
      <protection/>
    </xf>
    <xf numFmtId="0" fontId="0" fillId="0" borderId="0" xfId="0" applyBorder="1" applyAlignment="1">
      <alignment/>
    </xf>
    <xf numFmtId="0" fontId="0" fillId="0" borderId="31" xfId="43" applyFont="1" applyBorder="1" applyAlignment="1">
      <alignment horizontal="left"/>
      <protection/>
    </xf>
    <xf numFmtId="2" fontId="0" fillId="0" borderId="31" xfId="43" applyNumberFormat="1" applyFont="1" applyBorder="1" applyAlignment="1">
      <alignment vertical="center"/>
      <protection/>
    </xf>
    <xf numFmtId="4" fontId="0" fillId="0" borderId="32" xfId="43" applyNumberFormat="1" applyFont="1" applyBorder="1" applyAlignment="1">
      <alignment/>
      <protection/>
    </xf>
    <xf numFmtId="0" fontId="0" fillId="34" borderId="21" xfId="43" applyFont="1" applyFill="1" applyBorder="1">
      <alignment/>
      <protection/>
    </xf>
    <xf numFmtId="4" fontId="0" fillId="0" borderId="0" xfId="0" applyNumberFormat="1" applyBorder="1" applyAlignment="1">
      <alignment/>
    </xf>
    <xf numFmtId="0" fontId="0" fillId="0" borderId="33" xfId="43" applyFont="1" applyBorder="1" applyAlignment="1">
      <alignment horizontal="center"/>
      <protection/>
    </xf>
    <xf numFmtId="4" fontId="0" fillId="0" borderId="34" xfId="43" applyNumberFormat="1" applyFont="1" applyBorder="1" applyAlignment="1">
      <alignment horizontal="center"/>
      <protection/>
    </xf>
    <xf numFmtId="2" fontId="0" fillId="0" borderId="35" xfId="43" applyNumberFormat="1" applyFont="1" applyBorder="1" applyAlignment="1">
      <alignment/>
      <protection/>
    </xf>
    <xf numFmtId="4" fontId="0" fillId="0" borderId="36" xfId="43" applyNumberFormat="1" applyFont="1" applyBorder="1" applyAlignment="1">
      <alignment/>
      <protection/>
    </xf>
    <xf numFmtId="0" fontId="0" fillId="0" borderId="34" xfId="43" applyBorder="1">
      <alignment/>
      <protection/>
    </xf>
    <xf numFmtId="0" fontId="0" fillId="0" borderId="37" xfId="43" applyFont="1" applyBorder="1" applyAlignment="1">
      <alignment horizontal="center"/>
      <protection/>
    </xf>
    <xf numFmtId="0" fontId="16" fillId="0" borderId="0" xfId="43" applyFont="1" applyAlignment="1">
      <alignment horizontal="left"/>
      <protection/>
    </xf>
    <xf numFmtId="3" fontId="7" fillId="0" borderId="38" xfId="0" applyNumberFormat="1" applyFont="1" applyBorder="1" applyAlignment="1">
      <alignment/>
    </xf>
    <xf numFmtId="0" fontId="16" fillId="0" borderId="0" xfId="43" applyFont="1">
      <alignment/>
      <protection/>
    </xf>
    <xf numFmtId="3" fontId="10" fillId="0" borderId="0" xfId="43" applyNumberFormat="1" applyFont="1" applyFill="1">
      <alignment/>
      <protection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180" fontId="18" fillId="0" borderId="0" xfId="43" applyNumberFormat="1" applyFont="1" applyBorder="1" applyAlignment="1">
      <alignment horizontal="left" vertical="center"/>
      <protection/>
    </xf>
    <xf numFmtId="0" fontId="1" fillId="0" borderId="23" xfId="43" applyNumberFormat="1" applyFont="1" applyBorder="1" applyAlignment="1">
      <alignment horizontal="center"/>
      <protection/>
    </xf>
    <xf numFmtId="0" fontId="1" fillId="0" borderId="39" xfId="43" applyNumberFormat="1" applyFont="1" applyBorder="1" applyAlignment="1" quotePrefix="1">
      <alignment horizontal="center"/>
      <protection/>
    </xf>
    <xf numFmtId="0" fontId="1" fillId="0" borderId="40" xfId="43" applyFont="1" applyBorder="1" applyAlignment="1">
      <alignment horizontal="center"/>
      <protection/>
    </xf>
    <xf numFmtId="0" fontId="0" fillId="0" borderId="15" xfId="43" applyFont="1" applyBorder="1" applyAlignment="1">
      <alignment horizontal="center" vertical="center"/>
      <protection/>
    </xf>
    <xf numFmtId="0" fontId="1" fillId="0" borderId="16" xfId="43" applyNumberFormat="1" applyFont="1" applyBorder="1" applyAlignment="1">
      <alignment horizontal="center"/>
      <protection/>
    </xf>
    <xf numFmtId="0" fontId="1" fillId="0" borderId="41" xfId="43" applyFont="1" applyBorder="1" applyAlignment="1">
      <alignment horizontal="center"/>
      <protection/>
    </xf>
    <xf numFmtId="0" fontId="19" fillId="0" borderId="0" xfId="43" applyFont="1" applyBorder="1">
      <alignment/>
      <protection/>
    </xf>
    <xf numFmtId="3" fontId="0" fillId="0" borderId="39" xfId="43" applyNumberFormat="1" applyFont="1" applyBorder="1">
      <alignment/>
      <protection/>
    </xf>
    <xf numFmtId="3" fontId="0" fillId="0" borderId="42" xfId="43" applyNumberFormat="1" applyFont="1" applyBorder="1">
      <alignment/>
      <protection/>
    </xf>
    <xf numFmtId="0" fontId="0" fillId="0" borderId="40" xfId="43" applyFont="1" applyBorder="1">
      <alignment/>
      <protection/>
    </xf>
    <xf numFmtId="3" fontId="0" fillId="0" borderId="43" xfId="43" applyNumberFormat="1" applyFont="1" applyBorder="1">
      <alignment/>
      <protection/>
    </xf>
    <xf numFmtId="0" fontId="19" fillId="0" borderId="18" xfId="43" applyFont="1" applyBorder="1">
      <alignment/>
      <protection/>
    </xf>
    <xf numFmtId="3" fontId="19" fillId="0" borderId="44" xfId="43" applyNumberFormat="1" applyFont="1" applyBorder="1">
      <alignment/>
      <protection/>
    </xf>
    <xf numFmtId="3" fontId="19" fillId="0" borderId="18" xfId="43" applyNumberFormat="1" applyFont="1" applyBorder="1">
      <alignment/>
      <protection/>
    </xf>
    <xf numFmtId="3" fontId="19" fillId="0" borderId="45" xfId="43" applyNumberFormat="1" applyFont="1" applyBorder="1">
      <alignment/>
      <protection/>
    </xf>
    <xf numFmtId="0" fontId="20" fillId="0" borderId="0" xfId="43" applyFont="1" applyBorder="1">
      <alignment/>
      <protection/>
    </xf>
    <xf numFmtId="0" fontId="20" fillId="0" borderId="18" xfId="43" applyFont="1" applyBorder="1" applyAlignment="1">
      <alignment horizontal="right"/>
      <protection/>
    </xf>
    <xf numFmtId="3" fontId="1" fillId="0" borderId="44" xfId="43" applyNumberFormat="1" applyFont="1" applyBorder="1">
      <alignment/>
      <protection/>
    </xf>
    <xf numFmtId="3" fontId="1" fillId="0" borderId="45" xfId="43" applyNumberFormat="1" applyFont="1" applyBorder="1">
      <alignment/>
      <protection/>
    </xf>
    <xf numFmtId="3" fontId="0" fillId="0" borderId="11" xfId="43" applyNumberFormat="1" applyFont="1" applyBorder="1">
      <alignment/>
      <protection/>
    </xf>
    <xf numFmtId="0" fontId="20" fillId="0" borderId="28" xfId="43" applyFont="1" applyBorder="1" applyAlignment="1">
      <alignment horizontal="right"/>
      <protection/>
    </xf>
    <xf numFmtId="0" fontId="20" fillId="0" borderId="16" xfId="43" applyFont="1" applyBorder="1">
      <alignment/>
      <protection/>
    </xf>
    <xf numFmtId="3" fontId="20" fillId="0" borderId="46" xfId="43" applyNumberFormat="1" applyFont="1" applyBorder="1">
      <alignment/>
      <protection/>
    </xf>
    <xf numFmtId="3" fontId="20" fillId="0" borderId="43" xfId="43" applyNumberFormat="1" applyFont="1" applyBorder="1">
      <alignment/>
      <protection/>
    </xf>
    <xf numFmtId="0" fontId="19" fillId="35" borderId="18" xfId="43" applyFont="1" applyFill="1" applyBorder="1">
      <alignment/>
      <protection/>
    </xf>
    <xf numFmtId="3" fontId="20" fillId="35" borderId="44" xfId="43" applyNumberFormat="1" applyFont="1" applyFill="1" applyBorder="1">
      <alignment/>
      <protection/>
    </xf>
    <xf numFmtId="0" fontId="2" fillId="0" borderId="0" xfId="43" applyFont="1" applyBorder="1">
      <alignment/>
      <protection/>
    </xf>
    <xf numFmtId="0" fontId="2" fillId="0" borderId="42" xfId="43" applyFont="1" applyBorder="1">
      <alignment/>
      <protection/>
    </xf>
    <xf numFmtId="3" fontId="21" fillId="0" borderId="42" xfId="43" applyNumberFormat="1" applyFont="1" applyBorder="1">
      <alignment/>
      <protection/>
    </xf>
    <xf numFmtId="9" fontId="19" fillId="35" borderId="41" xfId="43" applyNumberFormat="1" applyFont="1" applyFill="1" applyBorder="1">
      <alignment/>
      <protection/>
    </xf>
    <xf numFmtId="0" fontId="0" fillId="0" borderId="0" xfId="43" applyFont="1" applyAlignment="1">
      <alignment horizontal="right"/>
      <protection/>
    </xf>
    <xf numFmtId="14" fontId="0" fillId="0" borderId="0" xfId="43" applyNumberFormat="1" applyAlignment="1">
      <alignment horizontal="center"/>
      <protection/>
    </xf>
    <xf numFmtId="0" fontId="0" fillId="0" borderId="0" xfId="43" applyFill="1">
      <alignment/>
      <protection/>
    </xf>
    <xf numFmtId="0" fontId="0" fillId="0" borderId="0" xfId="43" applyAlignment="1">
      <alignment horizontal="right"/>
      <protection/>
    </xf>
    <xf numFmtId="4" fontId="0" fillId="0" borderId="25" xfId="43" applyNumberFormat="1" applyFont="1" applyFill="1" applyBorder="1" applyAlignment="1">
      <alignment vertical="center"/>
      <protection/>
    </xf>
    <xf numFmtId="3" fontId="10" fillId="0" borderId="47" xfId="43" applyNumberFormat="1" applyFont="1" applyFill="1" applyBorder="1">
      <alignment/>
      <protection/>
    </xf>
    <xf numFmtId="3" fontId="10" fillId="0" borderId="47" xfId="43" applyNumberFormat="1" applyFont="1" applyBorder="1">
      <alignment/>
      <protection/>
    </xf>
    <xf numFmtId="0" fontId="0" fillId="0" borderId="48" xfId="43" applyFont="1" applyBorder="1" applyAlignment="1">
      <alignment horizontal="center" wrapText="1"/>
      <protection/>
    </xf>
    <xf numFmtId="3" fontId="7" fillId="0" borderId="49" xfId="43" applyNumberFormat="1" applyFont="1" applyBorder="1">
      <alignment/>
      <protection/>
    </xf>
    <xf numFmtId="0" fontId="13" fillId="0" borderId="50" xfId="43" applyFont="1" applyBorder="1">
      <alignment/>
      <protection/>
    </xf>
    <xf numFmtId="14" fontId="13" fillId="0" borderId="51" xfId="43" applyNumberFormat="1" applyFont="1" applyBorder="1" applyAlignment="1">
      <alignment horizontal="left"/>
      <protection/>
    </xf>
    <xf numFmtId="4" fontId="13" fillId="0" borderId="11" xfId="43" applyNumberFormat="1" applyFont="1" applyBorder="1">
      <alignment/>
      <protection/>
    </xf>
    <xf numFmtId="0" fontId="13" fillId="0" borderId="19" xfId="43" applyFont="1" applyBorder="1">
      <alignment/>
      <protection/>
    </xf>
    <xf numFmtId="4" fontId="13" fillId="0" borderId="33" xfId="43" applyNumberFormat="1" applyFont="1" applyBorder="1">
      <alignment/>
      <protection/>
    </xf>
    <xf numFmtId="0" fontId="13" fillId="0" borderId="52" xfId="43" applyFont="1" applyBorder="1">
      <alignment/>
      <protection/>
    </xf>
    <xf numFmtId="0" fontId="22" fillId="0" borderId="0" xfId="43" applyFont="1" applyAlignment="1">
      <alignment horizontal="center"/>
      <protection/>
    </xf>
    <xf numFmtId="0" fontId="10" fillId="0" borderId="0" xfId="43" applyFont="1" applyAlignment="1">
      <alignment horizontal="right"/>
      <protection/>
    </xf>
    <xf numFmtId="0" fontId="0" fillId="0" borderId="0" xfId="43" applyAlignment="1">
      <alignment horizontal="left"/>
      <protection/>
    </xf>
    <xf numFmtId="0" fontId="23" fillId="0" borderId="0" xfId="43" applyFont="1">
      <alignment/>
      <protection/>
    </xf>
    <xf numFmtId="0" fontId="23" fillId="0" borderId="0" xfId="0" applyFont="1" applyAlignment="1">
      <alignment/>
    </xf>
    <xf numFmtId="3" fontId="0" fillId="0" borderId="53" xfId="43" applyNumberFormat="1" applyFont="1" applyBorder="1">
      <alignment/>
      <protection/>
    </xf>
    <xf numFmtId="0" fontId="0" fillId="0" borderId="12" xfId="43" applyFont="1" applyBorder="1" quotePrefix="1">
      <alignment/>
      <protection/>
    </xf>
    <xf numFmtId="4" fontId="13" fillId="0" borderId="0" xfId="43" applyNumberFormat="1" applyFont="1">
      <alignment/>
      <protection/>
    </xf>
    <xf numFmtId="4" fontId="0" fillId="36" borderId="25" xfId="43" applyNumberFormat="1" applyFont="1" applyFill="1" applyBorder="1" applyAlignment="1">
      <alignment/>
      <protection/>
    </xf>
    <xf numFmtId="4" fontId="0" fillId="36" borderId="12" xfId="43" applyNumberFormat="1" applyFont="1" applyFill="1" applyBorder="1" applyAlignment="1">
      <alignment vertical="center"/>
      <protection/>
    </xf>
    <xf numFmtId="0" fontId="0" fillId="36" borderId="30" xfId="43" applyFont="1" applyFill="1" applyBorder="1" applyAlignment="1">
      <alignment/>
      <protection/>
    </xf>
    <xf numFmtId="0" fontId="0" fillId="0" borderId="10" xfId="43" applyFont="1" applyBorder="1" applyAlignment="1" quotePrefix="1">
      <alignment horizontal="left"/>
      <protection/>
    </xf>
    <xf numFmtId="0" fontId="0" fillId="0" borderId="0" xfId="43" applyFont="1" applyBorder="1">
      <alignment/>
      <protection/>
    </xf>
    <xf numFmtId="0" fontId="11" fillId="0" borderId="23" xfId="0" applyFont="1" applyBorder="1" applyAlignment="1">
      <alignment horizontal="centerContinuous" vertical="center"/>
    </xf>
    <xf numFmtId="0" fontId="0" fillId="0" borderId="30" xfId="43" applyFont="1" applyFill="1" applyBorder="1" applyAlignment="1">
      <alignment/>
      <protection/>
    </xf>
    <xf numFmtId="0" fontId="0" fillId="0" borderId="12" xfId="0" applyFill="1" applyBorder="1" applyAlignment="1">
      <alignment/>
    </xf>
    <xf numFmtId="0" fontId="0" fillId="0" borderId="12" xfId="43" applyFont="1" applyBorder="1">
      <alignment/>
      <protection/>
    </xf>
    <xf numFmtId="0" fontId="0" fillId="0" borderId="33" xfId="43" applyFont="1" applyBorder="1" applyAlignment="1">
      <alignment horizontal="right"/>
      <protection/>
    </xf>
    <xf numFmtId="0" fontId="0" fillId="0" borderId="31" xfId="43" applyFont="1" applyBorder="1" applyAlignment="1">
      <alignment horizontal="right"/>
      <protection/>
    </xf>
    <xf numFmtId="0" fontId="0" fillId="0" borderId="0" xfId="43" applyFont="1" applyAlignment="1">
      <alignment horizontal="center"/>
      <protection/>
    </xf>
    <xf numFmtId="0" fontId="0" fillId="0" borderId="26" xfId="43" applyFont="1" applyFill="1" applyBorder="1" applyAlignment="1">
      <alignment/>
      <protection/>
    </xf>
    <xf numFmtId="0" fontId="0" fillId="0" borderId="30" xfId="43" applyFont="1" applyFill="1" applyBorder="1" applyAlignment="1">
      <alignment horizontal="right"/>
      <protection/>
    </xf>
    <xf numFmtId="16" fontId="0" fillId="0" borderId="30" xfId="43" applyNumberFormat="1" applyFont="1" applyFill="1" applyBorder="1" applyAlignment="1">
      <alignment horizontal="right"/>
      <protection/>
    </xf>
    <xf numFmtId="0" fontId="0" fillId="0" borderId="26" xfId="43" applyFont="1" applyFill="1" applyBorder="1" applyAlignment="1">
      <alignment horizontal="right"/>
      <protection/>
    </xf>
    <xf numFmtId="0" fontId="0" fillId="0" borderId="0" xfId="43" applyFont="1" applyBorder="1" applyAlignment="1">
      <alignment/>
      <protection/>
    </xf>
    <xf numFmtId="0" fontId="10" fillId="0" borderId="11" xfId="43" applyFont="1" applyBorder="1" applyAlignment="1">
      <alignment horizontal="center" vertical="center"/>
      <protection/>
    </xf>
    <xf numFmtId="0" fontId="5" fillId="0" borderId="11" xfId="43" applyFont="1" applyBorder="1" applyAlignment="1">
      <alignment horizontal="centerContinuous" vertical="center"/>
      <protection/>
    </xf>
    <xf numFmtId="0" fontId="0" fillId="0" borderId="24" xfId="43" applyFont="1" applyBorder="1" applyAlignment="1">
      <alignment horizontal="centerContinuous" vertical="center"/>
      <protection/>
    </xf>
    <xf numFmtId="0" fontId="0" fillId="37" borderId="11" xfId="43" applyFont="1" applyFill="1" applyBorder="1" applyAlignment="1">
      <alignment horizontal="left" vertical="center"/>
      <protection/>
    </xf>
    <xf numFmtId="3" fontId="59" fillId="0" borderId="44" xfId="43" applyNumberFormat="1" applyFont="1" applyBorder="1">
      <alignment/>
      <protection/>
    </xf>
    <xf numFmtId="3" fontId="59" fillId="0" borderId="45" xfId="43" applyNumberFormat="1" applyFont="1" applyBorder="1">
      <alignment/>
      <protection/>
    </xf>
    <xf numFmtId="3" fontId="59" fillId="0" borderId="44" xfId="43" applyNumberFormat="1" applyFont="1" applyBorder="1" applyAlignment="1">
      <alignment horizontal="right"/>
      <protection/>
    </xf>
    <xf numFmtId="3" fontId="59" fillId="0" borderId="45" xfId="43" applyNumberFormat="1" applyFont="1" applyBorder="1" applyAlignment="1">
      <alignment horizontal="right"/>
      <protection/>
    </xf>
    <xf numFmtId="3" fontId="0" fillId="0" borderId="54" xfId="43" applyNumberFormat="1" applyFont="1" applyBorder="1">
      <alignment/>
      <protection/>
    </xf>
    <xf numFmtId="0" fontId="0" fillId="0" borderId="0" xfId="43" applyFont="1">
      <alignment/>
      <protection/>
    </xf>
    <xf numFmtId="0" fontId="10" fillId="0" borderId="0" xfId="43" applyFont="1" applyAlignment="1">
      <alignment horizontal="left"/>
      <protection/>
    </xf>
    <xf numFmtId="0" fontId="0" fillId="0" borderId="0" xfId="43" applyFont="1" applyAlignment="1">
      <alignment horizontal="center" wrapText="1"/>
      <protection/>
    </xf>
    <xf numFmtId="0" fontId="0" fillId="0" borderId="48" xfId="43" applyFont="1" applyBorder="1" applyAlignment="1">
      <alignment horizontal="center" wrapText="1"/>
      <protection/>
    </xf>
    <xf numFmtId="3" fontId="0" fillId="0" borderId="42" xfId="43" applyNumberFormat="1" applyFont="1" applyBorder="1">
      <alignment/>
      <protection/>
    </xf>
    <xf numFmtId="3" fontId="59" fillId="0" borderId="18" xfId="43" applyNumberFormat="1" applyFont="1" applyBorder="1">
      <alignment/>
      <protection/>
    </xf>
    <xf numFmtId="3" fontId="59" fillId="0" borderId="18" xfId="43" applyNumberFormat="1" applyFont="1" applyBorder="1" applyAlignment="1">
      <alignment horizontal="right"/>
      <protection/>
    </xf>
    <xf numFmtId="3" fontId="1" fillId="0" borderId="18" xfId="43" applyNumberFormat="1" applyFont="1" applyBorder="1">
      <alignment/>
      <protection/>
    </xf>
    <xf numFmtId="3" fontId="20" fillId="0" borderId="16" xfId="43" applyNumberFormat="1" applyFont="1" applyBorder="1">
      <alignment/>
      <protection/>
    </xf>
    <xf numFmtId="3" fontId="21" fillId="0" borderId="11" xfId="43" applyNumberFormat="1" applyFont="1" applyBorder="1">
      <alignment/>
      <protection/>
    </xf>
    <xf numFmtId="0" fontId="22" fillId="0" borderId="0" xfId="43" applyFont="1" applyBorder="1" applyAlignment="1">
      <alignment horizontal="center"/>
      <protection/>
    </xf>
    <xf numFmtId="0" fontId="10" fillId="0" borderId="0" xfId="0" applyFont="1" applyAlignment="1">
      <alignment horizontal="center"/>
    </xf>
    <xf numFmtId="0" fontId="0" fillId="0" borderId="0" xfId="43" applyFont="1" applyBorder="1" applyAlignment="1">
      <alignment horizontal="center"/>
      <protection/>
    </xf>
    <xf numFmtId="0" fontId="0" fillId="36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6" fontId="0" fillId="0" borderId="12" xfId="0" applyNumberFormat="1" applyFont="1" applyBorder="1" applyAlignment="1">
      <alignment/>
    </xf>
    <xf numFmtId="4" fontId="0" fillId="0" borderId="12" xfId="43" applyNumberFormat="1" applyFont="1" applyFill="1" applyBorder="1" applyAlignment="1" quotePrefix="1">
      <alignment horizontal="center" vertical="center"/>
      <protection/>
    </xf>
    <xf numFmtId="0" fontId="59" fillId="0" borderId="0" xfId="43" applyFont="1" applyAlignment="1">
      <alignment horizontal="left"/>
      <protection/>
    </xf>
    <xf numFmtId="16" fontId="1" fillId="0" borderId="39" xfId="43" applyNumberFormat="1" applyFont="1" applyBorder="1" applyAlignment="1" quotePrefix="1">
      <alignment horizontal="center"/>
      <protection/>
    </xf>
    <xf numFmtId="3" fontId="59" fillId="35" borderId="44" xfId="43" applyNumberFormat="1" applyFont="1" applyFill="1" applyBorder="1">
      <alignment/>
      <protection/>
    </xf>
    <xf numFmtId="2" fontId="0" fillId="0" borderId="0" xfId="43" applyNumberFormat="1">
      <alignment/>
      <protection/>
    </xf>
    <xf numFmtId="0" fontId="60" fillId="0" borderId="0" xfId="43" applyFont="1" applyAlignment="1">
      <alignment horizontal="left"/>
      <protection/>
    </xf>
    <xf numFmtId="0" fontId="0" fillId="0" borderId="55" xfId="43" applyFont="1" applyBorder="1" applyAlignment="1">
      <alignment horizontal="center" wrapText="1"/>
      <protection/>
    </xf>
    <xf numFmtId="3" fontId="10" fillId="0" borderId="47" xfId="43" applyNumberFormat="1" applyFont="1" applyBorder="1">
      <alignment/>
      <protection/>
    </xf>
    <xf numFmtId="3" fontId="7" fillId="0" borderId="56" xfId="43" applyNumberFormat="1" applyFont="1" applyBorder="1">
      <alignment/>
      <protection/>
    </xf>
    <xf numFmtId="0" fontId="0" fillId="38" borderId="30" xfId="43" applyFont="1" applyFill="1" applyBorder="1" applyAlignment="1" quotePrefix="1">
      <alignment/>
      <protection/>
    </xf>
    <xf numFmtId="4" fontId="0" fillId="38" borderId="12" xfId="43" applyNumberFormat="1" applyFont="1" applyFill="1" applyBorder="1" applyAlignment="1">
      <alignment vertical="center"/>
      <protection/>
    </xf>
    <xf numFmtId="4" fontId="0" fillId="38" borderId="25" xfId="43" applyNumberFormat="1" applyFont="1" applyFill="1" applyBorder="1" applyAlignment="1">
      <alignment/>
      <protection/>
    </xf>
    <xf numFmtId="0" fontId="6" fillId="38" borderId="57" xfId="43" applyFont="1" applyFill="1" applyBorder="1" applyAlignment="1">
      <alignment horizontal="center" vertical="center"/>
      <protection/>
    </xf>
    <xf numFmtId="0" fontId="0" fillId="38" borderId="12" xfId="0" applyFont="1" applyFill="1" applyBorder="1" applyAlignment="1">
      <alignment/>
    </xf>
    <xf numFmtId="16" fontId="0" fillId="0" borderId="12" xfId="0" applyNumberFormat="1" applyFill="1" applyBorder="1" applyAlignment="1">
      <alignment/>
    </xf>
    <xf numFmtId="0" fontId="0" fillId="0" borderId="31" xfId="43" applyFont="1" applyBorder="1" applyAlignment="1">
      <alignment horizontal="center"/>
      <protection/>
    </xf>
    <xf numFmtId="0" fontId="0" fillId="0" borderId="12" xfId="0" applyFont="1" applyFill="1" applyBorder="1" applyAlignment="1" quotePrefix="1">
      <alignment horizontal="right"/>
    </xf>
    <xf numFmtId="16" fontId="0" fillId="0" borderId="12" xfId="0" applyNumberFormat="1" applyFont="1" applyFill="1" applyBorder="1" applyAlignment="1" quotePrefix="1">
      <alignment horizontal="right"/>
    </xf>
    <xf numFmtId="0" fontId="0" fillId="0" borderId="12" xfId="0" applyFont="1" applyFill="1" applyBorder="1" applyAlignment="1">
      <alignment horizontal="right"/>
    </xf>
    <xf numFmtId="0" fontId="0" fillId="36" borderId="12" xfId="0" applyFont="1" applyFill="1" applyBorder="1" applyAlignment="1" quotePrefix="1">
      <alignment horizontal="right"/>
    </xf>
    <xf numFmtId="16" fontId="0" fillId="0" borderId="12" xfId="0" applyNumberFormat="1" applyFont="1" applyBorder="1" applyAlignment="1" quotePrefix="1">
      <alignment horizontal="right"/>
    </xf>
    <xf numFmtId="16" fontId="0" fillId="0" borderId="12" xfId="0" applyNumberFormat="1" applyFill="1" applyBorder="1" applyAlignment="1" quotePrefix="1">
      <alignment horizontal="right"/>
    </xf>
    <xf numFmtId="0" fontId="0" fillId="0" borderId="12" xfId="0" applyFill="1" applyBorder="1" applyAlignment="1" quotePrefix="1">
      <alignment horizontal="right"/>
    </xf>
    <xf numFmtId="0" fontId="0" fillId="38" borderId="12" xfId="0" applyFont="1" applyFill="1" applyBorder="1" applyAlignment="1" quotePrefix="1">
      <alignment horizontal="right"/>
    </xf>
    <xf numFmtId="0" fontId="6" fillId="0" borderId="12" xfId="43" applyFont="1" applyBorder="1" applyAlignment="1" quotePrefix="1">
      <alignment horizontal="right"/>
      <protection/>
    </xf>
    <xf numFmtId="0" fontId="0" fillId="0" borderId="12" xfId="43" applyFont="1" applyBorder="1" applyAlignment="1">
      <alignment horizontal="left"/>
      <protection/>
    </xf>
    <xf numFmtId="4" fontId="0" fillId="0" borderId="26" xfId="43" applyNumberFormat="1" applyFont="1" applyFill="1" applyBorder="1" applyAlignment="1">
      <alignment vertical="center"/>
      <protection/>
    </xf>
    <xf numFmtId="4" fontId="0" fillId="0" borderId="12" xfId="43" applyNumberFormat="1" applyFont="1" applyFill="1" applyBorder="1" applyAlignment="1" quotePrefix="1">
      <alignment horizontal="right" vertical="center"/>
      <protection/>
    </xf>
    <xf numFmtId="0" fontId="0" fillId="0" borderId="30" xfId="43" applyFont="1" applyFill="1" applyBorder="1" applyAlignment="1">
      <alignment vertical="center"/>
      <protection/>
    </xf>
    <xf numFmtId="16" fontId="6" fillId="0" borderId="12" xfId="43" applyNumberFormat="1" applyFont="1" applyBorder="1" applyAlignment="1" quotePrefix="1">
      <alignment horizontal="right"/>
      <protection/>
    </xf>
    <xf numFmtId="4" fontId="0" fillId="0" borderId="12" xfId="43" applyNumberFormat="1" applyFont="1" applyFill="1" applyBorder="1" applyAlignment="1">
      <alignment horizontal="center" vertical="center"/>
      <protection/>
    </xf>
    <xf numFmtId="0" fontId="0" fillId="0" borderId="26" xfId="43" applyFont="1" applyFill="1" applyBorder="1" applyAlignment="1" quotePrefix="1">
      <alignment/>
      <protection/>
    </xf>
    <xf numFmtId="4" fontId="0" fillId="37" borderId="25" xfId="43" applyNumberFormat="1" applyFont="1" applyFill="1" applyBorder="1" applyAlignment="1">
      <alignment/>
      <protection/>
    </xf>
    <xf numFmtId="4" fontId="0" fillId="37" borderId="12" xfId="43" applyNumberFormat="1" applyFont="1" applyFill="1" applyBorder="1" applyAlignment="1">
      <alignment vertical="center"/>
      <protection/>
    </xf>
    <xf numFmtId="0" fontId="0" fillId="37" borderId="19" xfId="43" applyFont="1" applyFill="1" applyBorder="1" applyAlignment="1">
      <alignment horizontal="centerContinuous" vertical="center"/>
      <protection/>
    </xf>
    <xf numFmtId="4" fontId="0" fillId="37" borderId="25" xfId="43" applyNumberFormat="1" applyFont="1" applyFill="1" applyBorder="1" applyAlignment="1" quotePrefix="1">
      <alignment/>
      <protection/>
    </xf>
    <xf numFmtId="0" fontId="24" fillId="0" borderId="46" xfId="43" applyNumberFormat="1" applyFont="1" applyBorder="1" applyAlignment="1">
      <alignment horizontal="center" wrapText="1"/>
      <protection/>
    </xf>
    <xf numFmtId="0" fontId="13" fillId="0" borderId="46" xfId="43" applyNumberFormat="1" applyFont="1" applyBorder="1" applyAlignment="1">
      <alignment horizontal="center" wrapText="1"/>
      <protection/>
    </xf>
    <xf numFmtId="0" fontId="13" fillId="0" borderId="46" xfId="43" applyNumberFormat="1" applyFont="1" applyBorder="1" applyAlignment="1">
      <alignment horizontal="center" vertical="center"/>
      <protection/>
    </xf>
    <xf numFmtId="3" fontId="61" fillId="35" borderId="44" xfId="43" applyNumberFormat="1" applyFont="1" applyFill="1" applyBorder="1">
      <alignment/>
      <protection/>
    </xf>
    <xf numFmtId="3" fontId="2" fillId="0" borderId="11" xfId="43" applyNumberFormat="1" applyFont="1" applyBorder="1">
      <alignment/>
      <protection/>
    </xf>
    <xf numFmtId="3" fontId="0" fillId="0" borderId="0" xfId="43" applyNumberFormat="1" applyFont="1">
      <alignment/>
      <protection/>
    </xf>
    <xf numFmtId="0" fontId="10" fillId="0" borderId="0" xfId="43" applyFont="1" applyAlignment="1">
      <alignment vertical="center"/>
      <protection/>
    </xf>
    <xf numFmtId="0" fontId="25" fillId="0" borderId="11" xfId="0" applyFont="1" applyBorder="1" applyAlignment="1">
      <alignment horizontal="left"/>
    </xf>
    <xf numFmtId="3" fontId="25" fillId="0" borderId="0" xfId="0" applyNumberFormat="1" applyFont="1" applyBorder="1" applyAlignment="1">
      <alignment/>
    </xf>
    <xf numFmtId="9" fontId="59" fillId="35" borderId="41" xfId="43" applyNumberFormat="1" applyFont="1" applyFill="1" applyBorder="1">
      <alignment/>
      <protection/>
    </xf>
    <xf numFmtId="3" fontId="59" fillId="35" borderId="58" xfId="43" applyNumberFormat="1" applyFont="1" applyFill="1" applyBorder="1">
      <alignment/>
      <protection/>
    </xf>
    <xf numFmtId="3" fontId="1" fillId="0" borderId="0" xfId="43" applyNumberFormat="1" applyFont="1" applyAlignment="1">
      <alignment horizontal="right"/>
      <protection/>
    </xf>
    <xf numFmtId="3" fontId="1" fillId="0" borderId="0" xfId="43" applyNumberFormat="1" applyFont="1" applyAlignment="1">
      <alignment horizontal="right" vertical="center"/>
      <protection/>
    </xf>
    <xf numFmtId="3" fontId="59" fillId="0" borderId="0" xfId="43" applyNumberFormat="1" applyFont="1" applyAlignment="1">
      <alignment horizontal="right"/>
      <protection/>
    </xf>
    <xf numFmtId="3" fontId="62" fillId="0" borderId="0" xfId="43" applyNumberFormat="1" applyFont="1" applyAlignment="1">
      <alignment horizontal="right"/>
      <protection/>
    </xf>
    <xf numFmtId="3" fontId="0" fillId="0" borderId="0" xfId="43" applyNumberFormat="1" applyFont="1" applyFill="1" applyAlignment="1">
      <alignment horizontal="center"/>
      <protection/>
    </xf>
    <xf numFmtId="3" fontId="0" fillId="0" borderId="0" xfId="43" applyNumberFormat="1" applyFont="1" applyFill="1" applyAlignment="1" quotePrefix="1">
      <alignment horizontal="center"/>
      <protection/>
    </xf>
    <xf numFmtId="3" fontId="0" fillId="0" borderId="0" xfId="43" applyNumberFormat="1" applyFont="1">
      <alignment/>
      <protection/>
    </xf>
    <xf numFmtId="3" fontId="1" fillId="0" borderId="0" xfId="43" applyNumberFormat="1" applyFont="1" applyBorder="1">
      <alignment/>
      <protection/>
    </xf>
    <xf numFmtId="3" fontId="10" fillId="0" borderId="47" xfId="43" applyNumberFormat="1" applyFont="1" applyBorder="1" applyAlignment="1">
      <alignment horizontal="right"/>
      <protection/>
    </xf>
  </cellXfs>
  <cellStyles count="50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ormal_SKISTB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" xfId="52"/>
    <cellStyle name="Comma [0]" xfId="53"/>
    <cellStyle name="Utdata" xfId="54"/>
    <cellStyle name="Uthevingsfarge1" xfId="55"/>
    <cellStyle name="Uthevingsfarge2" xfId="56"/>
    <cellStyle name="Uthevingsfarge3" xfId="57"/>
    <cellStyle name="Uthevingsfarge4" xfId="58"/>
    <cellStyle name="Uthevingsfarge5" xfId="59"/>
    <cellStyle name="Uthevingsfarge6" xfId="60"/>
    <cellStyle name="Currency" xfId="61"/>
    <cellStyle name="Currency [0]" xfId="62"/>
    <cellStyle name="Varsel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7"/>
  <sheetViews>
    <sheetView tabSelected="1" zoomScale="79" zoomScaleNormal="79" zoomScalePageLayoutView="0" workbookViewId="0" topLeftCell="A129">
      <selection activeCell="A132" sqref="A132:J158"/>
    </sheetView>
  </sheetViews>
  <sheetFormatPr defaultColWidth="9.140625" defaultRowHeight="12.75"/>
  <cols>
    <col min="1" max="1" width="5.00390625" style="2" customWidth="1"/>
    <col min="2" max="2" width="15.57421875" style="4" customWidth="1"/>
    <col min="3" max="3" width="17.7109375" style="5" customWidth="1"/>
    <col min="4" max="4" width="13.140625" style="6" customWidth="1"/>
    <col min="5" max="5" width="9.421875" style="2" customWidth="1"/>
    <col min="6" max="6" width="8.7109375" style="2" customWidth="1"/>
    <col min="7" max="7" width="9.140625" style="2" customWidth="1"/>
    <col min="8" max="9" width="9.00390625" style="2" customWidth="1"/>
    <col min="10" max="11" width="9.140625" style="2" customWidth="1"/>
    <col min="12" max="12" width="7.140625" style="2" customWidth="1"/>
    <col min="13" max="13" width="8.421875" style="2" customWidth="1"/>
    <col min="14" max="16384" width="9.140625" style="2" customWidth="1"/>
  </cols>
  <sheetData>
    <row r="1" spans="1:5" ht="23.25" customHeight="1">
      <c r="A1" s="106" t="s">
        <v>40</v>
      </c>
      <c r="B1" s="16"/>
      <c r="C1" s="16"/>
      <c r="D1" s="27"/>
      <c r="E1" s="16"/>
    </row>
    <row r="2" spans="1:14" ht="33" customHeight="1">
      <c r="A2" s="14"/>
      <c r="B2" s="104">
        <v>2007</v>
      </c>
      <c r="C2" s="26"/>
      <c r="D2" s="27"/>
      <c r="E2" s="47" t="s">
        <v>13</v>
      </c>
      <c r="F2" s="45" t="s">
        <v>22</v>
      </c>
      <c r="G2" s="85" t="s">
        <v>33</v>
      </c>
      <c r="H2" s="45" t="s">
        <v>36</v>
      </c>
      <c r="I2" s="85" t="s">
        <v>37</v>
      </c>
      <c r="J2" s="8" t="s">
        <v>41</v>
      </c>
      <c r="N2" s="8"/>
    </row>
    <row r="3" spans="1:14" ht="15">
      <c r="A3" s="25">
        <v>1</v>
      </c>
      <c r="B3" s="84" t="s">
        <v>14</v>
      </c>
      <c r="C3" s="26"/>
      <c r="D3" s="27"/>
      <c r="E3" s="46">
        <v>500</v>
      </c>
      <c r="F3" s="46"/>
      <c r="G3" s="91">
        <f>E3+F3</f>
        <v>500</v>
      </c>
      <c r="H3" s="46"/>
      <c r="I3" s="91">
        <f>G3+H3</f>
        <v>500</v>
      </c>
      <c r="J3" s="46">
        <v>-500</v>
      </c>
      <c r="K3" s="46"/>
      <c r="L3" s="46"/>
      <c r="N3" s="46"/>
    </row>
    <row r="4" spans="1:14" ht="15">
      <c r="A4" s="25">
        <v>2</v>
      </c>
      <c r="B4" s="84" t="s">
        <v>15</v>
      </c>
      <c r="C4" s="26"/>
      <c r="D4" s="27"/>
      <c r="E4" s="46">
        <v>1500</v>
      </c>
      <c r="F4" s="46">
        <v>400</v>
      </c>
      <c r="G4" s="91">
        <f aca="true" t="shared" si="0" ref="G4:I21">E4+F4</f>
        <v>1900</v>
      </c>
      <c r="H4" s="46">
        <v>1900</v>
      </c>
      <c r="I4" s="91">
        <f t="shared" si="0"/>
        <v>3800</v>
      </c>
      <c r="J4" s="46">
        <v>-3800</v>
      </c>
      <c r="K4" s="46"/>
      <c r="L4" s="46"/>
      <c r="N4" s="46"/>
    </row>
    <row r="5" spans="1:14" ht="15">
      <c r="A5" s="25">
        <v>3</v>
      </c>
      <c r="B5" s="84" t="s">
        <v>16</v>
      </c>
      <c r="E5" s="46">
        <v>0</v>
      </c>
      <c r="F5" s="46">
        <v>1900</v>
      </c>
      <c r="G5" s="91">
        <f t="shared" si="0"/>
        <v>1900</v>
      </c>
      <c r="H5" s="46">
        <v>1900</v>
      </c>
      <c r="I5" s="91">
        <f t="shared" si="0"/>
        <v>3800</v>
      </c>
      <c r="J5" s="46">
        <v>-3800</v>
      </c>
      <c r="K5" s="46"/>
      <c r="L5" s="46"/>
      <c r="N5" s="46"/>
    </row>
    <row r="6" spans="1:14" ht="15">
      <c r="A6" s="25">
        <v>4</v>
      </c>
      <c r="B6" s="84" t="s">
        <v>17</v>
      </c>
      <c r="E6" s="46">
        <v>0</v>
      </c>
      <c r="F6" s="46">
        <v>1900</v>
      </c>
      <c r="G6" s="91">
        <f t="shared" si="0"/>
        <v>1900</v>
      </c>
      <c r="H6" s="46">
        <v>1900</v>
      </c>
      <c r="I6" s="91">
        <f t="shared" si="0"/>
        <v>3800</v>
      </c>
      <c r="J6" s="46">
        <v>-3800</v>
      </c>
      <c r="K6" s="46"/>
      <c r="L6" s="46"/>
      <c r="N6" s="46"/>
    </row>
    <row r="7" spans="1:14" ht="15">
      <c r="A7" s="25">
        <v>5</v>
      </c>
      <c r="B7" s="84" t="s">
        <v>18</v>
      </c>
      <c r="E7" s="46">
        <v>0</v>
      </c>
      <c r="F7" s="46">
        <v>1900</v>
      </c>
      <c r="G7" s="91">
        <f t="shared" si="0"/>
        <v>1900</v>
      </c>
      <c r="H7" s="46">
        <v>1900</v>
      </c>
      <c r="I7" s="91">
        <f t="shared" si="0"/>
        <v>3800</v>
      </c>
      <c r="J7" s="46">
        <v>-3800</v>
      </c>
      <c r="K7" s="46"/>
      <c r="L7" s="46"/>
      <c r="N7" s="46"/>
    </row>
    <row r="8" spans="1:14" ht="15">
      <c r="A8" s="25">
        <v>6</v>
      </c>
      <c r="B8" s="84" t="s">
        <v>19</v>
      </c>
      <c r="E8" s="46">
        <v>0</v>
      </c>
      <c r="F8" s="46">
        <v>1900</v>
      </c>
      <c r="G8" s="91">
        <f t="shared" si="0"/>
        <v>1900</v>
      </c>
      <c r="H8" s="46">
        <v>1900</v>
      </c>
      <c r="I8" s="91">
        <f t="shared" si="0"/>
        <v>3800</v>
      </c>
      <c r="J8" s="46">
        <v>-3800</v>
      </c>
      <c r="K8" s="46"/>
      <c r="L8" s="46"/>
      <c r="N8" s="46"/>
    </row>
    <row r="9" spans="1:14" ht="15">
      <c r="A9" s="25">
        <v>7</v>
      </c>
      <c r="B9" s="84" t="s">
        <v>20</v>
      </c>
      <c r="E9" s="46">
        <v>500</v>
      </c>
      <c r="F9" s="46">
        <v>1900</v>
      </c>
      <c r="G9" s="91">
        <f t="shared" si="0"/>
        <v>2400</v>
      </c>
      <c r="H9" s="46">
        <v>1400</v>
      </c>
      <c r="I9" s="91">
        <f t="shared" si="0"/>
        <v>3800</v>
      </c>
      <c r="J9" s="46">
        <v>-3800</v>
      </c>
      <c r="K9" s="46"/>
      <c r="L9" s="46"/>
      <c r="N9" s="46"/>
    </row>
    <row r="10" spans="1:14" ht="15">
      <c r="A10" s="25">
        <v>8</v>
      </c>
      <c r="B10" s="84" t="s">
        <v>21</v>
      </c>
      <c r="E10" s="46">
        <v>0</v>
      </c>
      <c r="F10" s="46">
        <v>1900</v>
      </c>
      <c r="G10" s="91">
        <f t="shared" si="0"/>
        <v>1900</v>
      </c>
      <c r="H10" s="46">
        <v>1900</v>
      </c>
      <c r="I10" s="91">
        <f t="shared" si="0"/>
        <v>3800</v>
      </c>
      <c r="J10" s="46">
        <v>-3800</v>
      </c>
      <c r="K10" s="46"/>
      <c r="L10" s="46"/>
      <c r="N10" s="46"/>
    </row>
    <row r="11" spans="1:14" ht="15">
      <c r="A11" s="25">
        <v>9</v>
      </c>
      <c r="B11" s="84" t="s">
        <v>23</v>
      </c>
      <c r="E11" s="46">
        <v>0</v>
      </c>
      <c r="F11" s="46">
        <v>1900</v>
      </c>
      <c r="G11" s="91">
        <f t="shared" si="0"/>
        <v>1900</v>
      </c>
      <c r="H11" s="46">
        <v>1900</v>
      </c>
      <c r="I11" s="91">
        <f t="shared" si="0"/>
        <v>3800</v>
      </c>
      <c r="J11" s="46">
        <v>-3800</v>
      </c>
      <c r="K11" s="46"/>
      <c r="L11" s="46"/>
      <c r="N11" s="46"/>
    </row>
    <row r="12" spans="1:14" ht="15">
      <c r="A12" s="25">
        <v>10</v>
      </c>
      <c r="B12" s="84" t="s">
        <v>24</v>
      </c>
      <c r="E12" s="46">
        <v>0</v>
      </c>
      <c r="F12" s="46">
        <v>1900</v>
      </c>
      <c r="G12" s="91">
        <f t="shared" si="0"/>
        <v>1900</v>
      </c>
      <c r="H12" s="46">
        <v>1900</v>
      </c>
      <c r="I12" s="91">
        <f t="shared" si="0"/>
        <v>3800</v>
      </c>
      <c r="J12" s="46">
        <v>-3800</v>
      </c>
      <c r="K12" s="46"/>
      <c r="L12" s="46"/>
      <c r="N12" s="46"/>
    </row>
    <row r="13" spans="1:14" ht="15">
      <c r="A13" s="25">
        <v>11</v>
      </c>
      <c r="B13" s="84" t="s">
        <v>25</v>
      </c>
      <c r="E13" s="46">
        <v>0</v>
      </c>
      <c r="F13" s="46">
        <v>0</v>
      </c>
      <c r="G13" s="46">
        <f t="shared" si="0"/>
        <v>0</v>
      </c>
      <c r="H13" s="46"/>
      <c r="I13" s="46">
        <f t="shared" si="0"/>
        <v>0</v>
      </c>
      <c r="J13" s="46"/>
      <c r="K13" s="46"/>
      <c r="L13" s="46"/>
      <c r="N13" s="46"/>
    </row>
    <row r="14" spans="1:14" ht="15">
      <c r="A14" s="25">
        <v>12</v>
      </c>
      <c r="B14" s="84" t="s">
        <v>26</v>
      </c>
      <c r="E14" s="46">
        <v>0</v>
      </c>
      <c r="F14" s="46">
        <v>0</v>
      </c>
      <c r="G14" s="46">
        <v>0</v>
      </c>
      <c r="H14" s="46"/>
      <c r="I14" s="46">
        <v>0</v>
      </c>
      <c r="J14" s="46"/>
      <c r="K14" s="46"/>
      <c r="L14" s="46"/>
      <c r="N14" s="46"/>
    </row>
    <row r="15" spans="1:14" ht="15">
      <c r="A15" s="25">
        <v>13</v>
      </c>
      <c r="B15" s="84" t="s">
        <v>27</v>
      </c>
      <c r="E15" s="46">
        <v>0</v>
      </c>
      <c r="F15" s="46">
        <v>0</v>
      </c>
      <c r="G15" s="46">
        <f t="shared" si="0"/>
        <v>0</v>
      </c>
      <c r="H15" s="46"/>
      <c r="I15" s="46">
        <f t="shared" si="0"/>
        <v>0</v>
      </c>
      <c r="J15" s="46"/>
      <c r="K15" s="46"/>
      <c r="L15" s="46"/>
      <c r="N15" s="46"/>
    </row>
    <row r="16" spans="1:14" ht="15">
      <c r="A16" s="25">
        <v>14</v>
      </c>
      <c r="B16" s="84" t="s">
        <v>28</v>
      </c>
      <c r="E16" s="46">
        <v>0</v>
      </c>
      <c r="F16" s="46">
        <v>0</v>
      </c>
      <c r="G16" s="46">
        <f t="shared" si="0"/>
        <v>0</v>
      </c>
      <c r="H16" s="46"/>
      <c r="I16" s="46">
        <f t="shared" si="0"/>
        <v>0</v>
      </c>
      <c r="J16" s="46"/>
      <c r="K16" s="46"/>
      <c r="L16" s="46"/>
      <c r="N16" s="46"/>
    </row>
    <row r="17" spans="1:14" ht="15">
      <c r="A17" s="25">
        <v>15</v>
      </c>
      <c r="B17" s="84" t="s">
        <v>29</v>
      </c>
      <c r="E17" s="46">
        <v>0</v>
      </c>
      <c r="F17" s="46">
        <v>0</v>
      </c>
      <c r="G17" s="46">
        <f t="shared" si="0"/>
        <v>0</v>
      </c>
      <c r="H17" s="46"/>
      <c r="I17" s="46">
        <f t="shared" si="0"/>
        <v>0</v>
      </c>
      <c r="J17" s="46"/>
      <c r="K17" s="46"/>
      <c r="L17" s="46"/>
      <c r="N17" s="46"/>
    </row>
    <row r="18" spans="1:14" ht="15">
      <c r="A18" s="25">
        <v>16</v>
      </c>
      <c r="B18" s="84" t="s">
        <v>38</v>
      </c>
      <c r="E18" s="46">
        <v>0</v>
      </c>
      <c r="F18" s="46">
        <v>0</v>
      </c>
      <c r="G18" s="46">
        <f>E18+F18</f>
        <v>0</v>
      </c>
      <c r="H18" s="46"/>
      <c r="I18" s="46">
        <f>G18+H18</f>
        <v>0</v>
      </c>
      <c r="J18" s="46"/>
      <c r="K18" s="46"/>
      <c r="L18" s="46"/>
      <c r="N18" s="46"/>
    </row>
    <row r="19" spans="1:14" ht="15">
      <c r="A19" s="25">
        <v>17</v>
      </c>
      <c r="B19" s="84" t="s">
        <v>30</v>
      </c>
      <c r="E19" s="46">
        <v>0</v>
      </c>
      <c r="F19" s="46">
        <v>0</v>
      </c>
      <c r="G19" s="46">
        <f t="shared" si="0"/>
        <v>0</v>
      </c>
      <c r="H19" s="46"/>
      <c r="I19" s="46">
        <f t="shared" si="0"/>
        <v>0</v>
      </c>
      <c r="J19" s="46"/>
      <c r="K19" s="46"/>
      <c r="L19" s="46"/>
      <c r="N19" s="46"/>
    </row>
    <row r="20" spans="1:14" ht="15">
      <c r="A20" s="25">
        <v>18</v>
      </c>
      <c r="B20" s="84" t="s">
        <v>31</v>
      </c>
      <c r="E20" s="46">
        <v>0</v>
      </c>
      <c r="F20" s="46">
        <v>0</v>
      </c>
      <c r="G20" s="46">
        <f t="shared" si="0"/>
        <v>0</v>
      </c>
      <c r="H20" s="46"/>
      <c r="I20" s="46">
        <f t="shared" si="0"/>
        <v>0</v>
      </c>
      <c r="J20" s="46"/>
      <c r="K20" s="46"/>
      <c r="L20" s="46"/>
      <c r="N20" s="46"/>
    </row>
    <row r="21" spans="1:14" ht="15">
      <c r="A21" s="25">
        <v>19</v>
      </c>
      <c r="B21" s="84" t="s">
        <v>32</v>
      </c>
      <c r="E21" s="46">
        <v>0</v>
      </c>
      <c r="F21" s="46">
        <v>0</v>
      </c>
      <c r="G21" s="46">
        <f t="shared" si="0"/>
        <v>0</v>
      </c>
      <c r="H21" s="46"/>
      <c r="I21" s="46">
        <f t="shared" si="0"/>
        <v>0</v>
      </c>
      <c r="J21" s="46"/>
      <c r="K21" s="46"/>
      <c r="L21" s="46"/>
      <c r="N21" s="46"/>
    </row>
    <row r="22" spans="1:12" ht="15">
      <c r="A22" s="14"/>
      <c r="E22" s="16"/>
      <c r="F22" s="46"/>
      <c r="G22" s="46"/>
      <c r="H22" s="46"/>
      <c r="I22" s="46"/>
      <c r="J22" s="46"/>
      <c r="K22" s="46"/>
      <c r="L22" s="46"/>
    </row>
    <row r="23" spans="5:14" ht="15.75">
      <c r="E23" s="34">
        <f aca="true" t="shared" si="1" ref="E23:J23">SUM(E3:E22)</f>
        <v>2500</v>
      </c>
      <c r="F23" s="34">
        <f t="shared" si="1"/>
        <v>15600</v>
      </c>
      <c r="G23" s="34">
        <f t="shared" si="1"/>
        <v>18100</v>
      </c>
      <c r="H23" s="34">
        <f t="shared" si="1"/>
        <v>16600</v>
      </c>
      <c r="I23" s="34">
        <f t="shared" si="1"/>
        <v>34700</v>
      </c>
      <c r="J23" s="34">
        <f t="shared" si="1"/>
        <v>-34700</v>
      </c>
      <c r="K23" s="46"/>
      <c r="L23" s="46"/>
      <c r="N23" s="34"/>
    </row>
    <row r="24" spans="5:14" ht="15.75">
      <c r="E24" s="34"/>
      <c r="F24" s="34"/>
      <c r="G24" s="34"/>
      <c r="H24" s="34"/>
      <c r="I24" s="34"/>
      <c r="J24" s="46"/>
      <c r="K24" s="46"/>
      <c r="L24" s="46"/>
      <c r="N24" s="34"/>
    </row>
    <row r="25" spans="5:14" ht="15.75">
      <c r="E25" s="34"/>
      <c r="F25" s="34"/>
      <c r="G25" s="34"/>
      <c r="H25" s="34"/>
      <c r="I25" s="34"/>
      <c r="J25" s="46"/>
      <c r="K25" s="46"/>
      <c r="L25" s="46"/>
      <c r="N25" s="34"/>
    </row>
    <row r="26" spans="5:14" ht="15.75">
      <c r="E26" s="34"/>
      <c r="F26" s="34"/>
      <c r="G26" s="34"/>
      <c r="H26" s="34"/>
      <c r="I26" s="34"/>
      <c r="J26" s="46"/>
      <c r="K26" s="46"/>
      <c r="L26" s="46"/>
      <c r="N26" s="34"/>
    </row>
    <row r="28" ht="21" thickBot="1">
      <c r="A28" s="106" t="s">
        <v>40</v>
      </c>
    </row>
    <row r="29" spans="1:11" ht="33" customHeight="1" thickBot="1">
      <c r="A29" s="14"/>
      <c r="B29" s="104">
        <v>2008</v>
      </c>
      <c r="C29" s="26"/>
      <c r="D29" s="27"/>
      <c r="E29" s="45" t="s">
        <v>42</v>
      </c>
      <c r="F29" s="45" t="s">
        <v>33</v>
      </c>
      <c r="G29" s="45" t="s">
        <v>43</v>
      </c>
      <c r="H29" s="149" t="s">
        <v>98</v>
      </c>
      <c r="K29" s="144"/>
    </row>
    <row r="30" spans="1:10" ht="21" customHeight="1">
      <c r="A30" s="25">
        <v>1</v>
      </c>
      <c r="B30" s="84" t="s">
        <v>44</v>
      </c>
      <c r="C30" s="26"/>
      <c r="D30" s="27"/>
      <c r="E30" s="46">
        <v>1000</v>
      </c>
      <c r="F30" s="107">
        <f>+E30</f>
        <v>1000</v>
      </c>
      <c r="G30" s="46">
        <v>1000</v>
      </c>
      <c r="H30" s="147">
        <f>F30+G30</f>
        <v>2000</v>
      </c>
      <c r="J30" s="46"/>
    </row>
    <row r="31" spans="1:10" ht="15">
      <c r="A31" s="25">
        <v>2</v>
      </c>
      <c r="B31" s="84" t="s">
        <v>45</v>
      </c>
      <c r="C31" s="26"/>
      <c r="D31" s="27"/>
      <c r="E31" s="46">
        <v>1000</v>
      </c>
      <c r="F31" s="107">
        <f aca="true" t="shared" si="2" ref="F31:F46">+E31</f>
        <v>1000</v>
      </c>
      <c r="G31" s="46">
        <v>1000</v>
      </c>
      <c r="H31" s="147">
        <f aca="true" t="shared" si="3" ref="H31:H46">F31+G31</f>
        <v>2000</v>
      </c>
      <c r="J31" s="46"/>
    </row>
    <row r="32" spans="1:10" ht="15">
      <c r="A32" s="25">
        <v>3</v>
      </c>
      <c r="B32" s="84" t="s">
        <v>53</v>
      </c>
      <c r="E32" s="46">
        <v>1000</v>
      </c>
      <c r="F32" s="107">
        <f t="shared" si="2"/>
        <v>1000</v>
      </c>
      <c r="G32" s="46">
        <v>1000</v>
      </c>
      <c r="H32" s="147">
        <f t="shared" si="3"/>
        <v>2000</v>
      </c>
      <c r="J32" s="46"/>
    </row>
    <row r="33" spans="1:10" ht="15">
      <c r="A33" s="25">
        <v>4</v>
      </c>
      <c r="B33" s="84" t="s">
        <v>101</v>
      </c>
      <c r="E33" s="46">
        <v>0</v>
      </c>
      <c r="F33" s="107">
        <f t="shared" si="2"/>
        <v>0</v>
      </c>
      <c r="G33" s="46">
        <v>1000</v>
      </c>
      <c r="H33" s="147">
        <f t="shared" si="3"/>
        <v>1000</v>
      </c>
      <c r="J33" s="46"/>
    </row>
    <row r="34" spans="1:10" ht="15">
      <c r="A34" s="25">
        <v>5</v>
      </c>
      <c r="B34" s="84" t="s">
        <v>46</v>
      </c>
      <c r="E34" s="46">
        <v>0</v>
      </c>
      <c r="F34" s="107">
        <f t="shared" si="2"/>
        <v>0</v>
      </c>
      <c r="G34" s="46">
        <v>0</v>
      </c>
      <c r="H34" s="147">
        <f t="shared" si="3"/>
        <v>0</v>
      </c>
      <c r="J34" s="46"/>
    </row>
    <row r="35" spans="1:10" ht="15">
      <c r="A35" s="25">
        <v>6</v>
      </c>
      <c r="B35" s="84" t="s">
        <v>47</v>
      </c>
      <c r="E35" s="46">
        <v>1000</v>
      </c>
      <c r="F35" s="107">
        <f t="shared" si="2"/>
        <v>1000</v>
      </c>
      <c r="G35" s="46">
        <v>1000</v>
      </c>
      <c r="H35" s="147">
        <f t="shared" si="3"/>
        <v>2000</v>
      </c>
      <c r="J35" s="46"/>
    </row>
    <row r="36" spans="1:10" ht="15">
      <c r="A36" s="25">
        <v>7</v>
      </c>
      <c r="B36" s="84" t="s">
        <v>54</v>
      </c>
      <c r="E36" s="46">
        <v>1000</v>
      </c>
      <c r="F36" s="107">
        <f t="shared" si="2"/>
        <v>1000</v>
      </c>
      <c r="G36" s="46">
        <v>1000</v>
      </c>
      <c r="H36" s="147">
        <f t="shared" si="3"/>
        <v>2000</v>
      </c>
      <c r="J36" s="46"/>
    </row>
    <row r="37" spans="1:10" ht="15">
      <c r="A37" s="25">
        <v>8</v>
      </c>
      <c r="B37" s="84" t="s">
        <v>48</v>
      </c>
      <c r="E37" s="46">
        <v>1000</v>
      </c>
      <c r="F37" s="107">
        <f t="shared" si="2"/>
        <v>1000</v>
      </c>
      <c r="G37" s="46">
        <v>1000</v>
      </c>
      <c r="H37" s="147">
        <f t="shared" si="3"/>
        <v>2000</v>
      </c>
      <c r="J37" s="46"/>
    </row>
    <row r="38" spans="1:10" ht="15">
      <c r="A38" s="25">
        <v>9</v>
      </c>
      <c r="B38" s="84" t="s">
        <v>57</v>
      </c>
      <c r="E38" s="46">
        <v>0</v>
      </c>
      <c r="F38" s="107">
        <f t="shared" si="2"/>
        <v>0</v>
      </c>
      <c r="G38" s="46">
        <v>1000</v>
      </c>
      <c r="H38" s="147">
        <f t="shared" si="3"/>
        <v>1000</v>
      </c>
      <c r="J38" s="46"/>
    </row>
    <row r="39" spans="1:10" ht="15">
      <c r="A39" s="25">
        <v>10</v>
      </c>
      <c r="B39" s="84" t="s">
        <v>49</v>
      </c>
      <c r="E39" s="46">
        <v>2000</v>
      </c>
      <c r="F39" s="107">
        <f t="shared" si="2"/>
        <v>2000</v>
      </c>
      <c r="G39" s="46">
        <v>0</v>
      </c>
      <c r="H39" s="147">
        <v>2000</v>
      </c>
      <c r="I39" s="191"/>
      <c r="J39" s="46"/>
    </row>
    <row r="40" spans="1:10" ht="15">
      <c r="A40" s="25">
        <v>11</v>
      </c>
      <c r="B40" s="84" t="s">
        <v>38</v>
      </c>
      <c r="E40" s="46">
        <v>0</v>
      </c>
      <c r="F40" s="107">
        <f t="shared" si="2"/>
        <v>0</v>
      </c>
      <c r="G40" s="46">
        <v>1000</v>
      </c>
      <c r="H40" s="147">
        <v>1000</v>
      </c>
      <c r="I40" s="191"/>
      <c r="J40" s="46"/>
    </row>
    <row r="41" spans="1:10" ht="15">
      <c r="A41" s="25">
        <v>12</v>
      </c>
      <c r="B41" s="84" t="s">
        <v>56</v>
      </c>
      <c r="E41" s="46">
        <v>1000</v>
      </c>
      <c r="F41" s="107">
        <f t="shared" si="2"/>
        <v>1000</v>
      </c>
      <c r="G41" s="46">
        <v>1000</v>
      </c>
      <c r="H41" s="147">
        <f t="shared" si="3"/>
        <v>2000</v>
      </c>
      <c r="J41" s="46"/>
    </row>
    <row r="42" spans="1:10" ht="15">
      <c r="A42" s="25">
        <v>13</v>
      </c>
      <c r="B42" s="84" t="s">
        <v>52</v>
      </c>
      <c r="E42" s="46">
        <v>1000</v>
      </c>
      <c r="F42" s="107">
        <f t="shared" si="2"/>
        <v>1000</v>
      </c>
      <c r="G42" s="46">
        <v>1000</v>
      </c>
      <c r="H42" s="147">
        <f t="shared" si="3"/>
        <v>2000</v>
      </c>
      <c r="J42" s="46"/>
    </row>
    <row r="43" spans="1:10" ht="15">
      <c r="A43" s="25">
        <v>14</v>
      </c>
      <c r="B43" s="84" t="s">
        <v>50</v>
      </c>
      <c r="E43" s="46">
        <v>1000</v>
      </c>
      <c r="F43" s="107">
        <f t="shared" si="2"/>
        <v>1000</v>
      </c>
      <c r="G43" s="46">
        <v>1000</v>
      </c>
      <c r="H43" s="147">
        <f t="shared" si="3"/>
        <v>2000</v>
      </c>
      <c r="J43" s="46"/>
    </row>
    <row r="44" spans="1:10" ht="15">
      <c r="A44" s="25">
        <v>15</v>
      </c>
      <c r="B44" s="84" t="s">
        <v>58</v>
      </c>
      <c r="E44" s="46">
        <v>0</v>
      </c>
      <c r="F44" s="107">
        <f t="shared" si="2"/>
        <v>0</v>
      </c>
      <c r="G44" s="46">
        <v>1000</v>
      </c>
      <c r="H44" s="147">
        <f t="shared" si="3"/>
        <v>1000</v>
      </c>
      <c r="J44" s="46"/>
    </row>
    <row r="45" spans="1:10" ht="15">
      <c r="A45" s="25">
        <v>16</v>
      </c>
      <c r="B45" s="84" t="s">
        <v>51</v>
      </c>
      <c r="E45" s="46">
        <v>0</v>
      </c>
      <c r="F45" s="107">
        <f t="shared" si="2"/>
        <v>0</v>
      </c>
      <c r="G45" s="46">
        <v>0</v>
      </c>
      <c r="H45" s="147">
        <f t="shared" si="3"/>
        <v>0</v>
      </c>
      <c r="J45" s="46"/>
    </row>
    <row r="46" spans="1:10" ht="15">
      <c r="A46" s="25">
        <v>17</v>
      </c>
      <c r="B46" s="84" t="s">
        <v>55</v>
      </c>
      <c r="E46" s="46">
        <v>1000</v>
      </c>
      <c r="F46" s="107">
        <f t="shared" si="2"/>
        <v>1000</v>
      </c>
      <c r="G46" s="46">
        <v>1000</v>
      </c>
      <c r="H46" s="147">
        <f t="shared" si="3"/>
        <v>2000</v>
      </c>
      <c r="J46" s="46"/>
    </row>
    <row r="47" spans="1:10" ht="15.75" thickBot="1">
      <c r="A47" s="14"/>
      <c r="E47" s="46"/>
      <c r="F47" s="46"/>
      <c r="G47" s="46"/>
      <c r="H47" s="148"/>
      <c r="J47" s="46"/>
    </row>
    <row r="48" spans="5:10" ht="22.5" customHeight="1" thickBot="1" thickTop="1">
      <c r="E48" s="34">
        <f>SUM(E30:E47)</f>
        <v>12000</v>
      </c>
      <c r="F48" s="34">
        <f>SUM(F30:F47)</f>
        <v>12000</v>
      </c>
      <c r="G48" s="34">
        <f>SUM(G30:G47)</f>
        <v>14000</v>
      </c>
      <c r="H48" s="150">
        <f>SUM(H30:H47)</f>
        <v>26000</v>
      </c>
      <c r="J48" s="46"/>
    </row>
    <row r="49" ht="13.5" thickTop="1"/>
    <row r="50" spans="1:2" ht="21" customHeight="1" thickBot="1">
      <c r="A50" s="158" t="s">
        <v>102</v>
      </c>
      <c r="B50" s="159" t="s">
        <v>103</v>
      </c>
    </row>
    <row r="51" spans="7:8" ht="20.25" customHeight="1" thickBot="1" thickTop="1">
      <c r="G51" s="151"/>
      <c r="H51" s="152"/>
    </row>
    <row r="52" ht="13.5" thickTop="1"/>
    <row r="53" ht="27.75" customHeight="1" thickBot="1">
      <c r="A53" s="106" t="s">
        <v>40</v>
      </c>
    </row>
    <row r="54" spans="1:9" ht="33.75" customHeight="1" thickBot="1">
      <c r="A54" s="14"/>
      <c r="B54" s="104">
        <v>2009</v>
      </c>
      <c r="C54" s="26"/>
      <c r="D54" s="27"/>
      <c r="E54" s="193" t="s">
        <v>112</v>
      </c>
      <c r="F54" s="193" t="s">
        <v>115</v>
      </c>
      <c r="G54" s="193" t="s">
        <v>116</v>
      </c>
      <c r="H54" s="194" t="s">
        <v>117</v>
      </c>
      <c r="I54" s="8"/>
    </row>
    <row r="55" spans="1:8" ht="15">
      <c r="A55" s="25">
        <v>1</v>
      </c>
      <c r="B55" s="84" t="s">
        <v>44</v>
      </c>
      <c r="C55" s="26"/>
      <c r="D55" s="27"/>
      <c r="E55" s="46">
        <v>2000</v>
      </c>
      <c r="F55" s="107">
        <v>0</v>
      </c>
      <c r="G55" s="46">
        <v>0</v>
      </c>
      <c r="H55" s="147">
        <f>SUM(E55:G55)</f>
        <v>2000</v>
      </c>
    </row>
    <row r="56" spans="1:8" ht="15">
      <c r="A56" s="25">
        <v>2</v>
      </c>
      <c r="B56" s="84" t="s">
        <v>45</v>
      </c>
      <c r="C56" s="26"/>
      <c r="D56" s="27"/>
      <c r="E56" s="46">
        <v>2000</v>
      </c>
      <c r="F56" s="107">
        <v>0</v>
      </c>
      <c r="G56" s="46">
        <v>0</v>
      </c>
      <c r="H56" s="147">
        <f>SUM(E56:G56)</f>
        <v>2000</v>
      </c>
    </row>
    <row r="57" spans="1:8" ht="15">
      <c r="A57" s="25">
        <v>3</v>
      </c>
      <c r="B57" s="84" t="s">
        <v>53</v>
      </c>
      <c r="E57" s="46">
        <v>2000</v>
      </c>
      <c r="F57" s="107">
        <v>0</v>
      </c>
      <c r="G57" s="46">
        <v>0</v>
      </c>
      <c r="H57" s="147">
        <f>SUM(E57:G57)</f>
        <v>2000</v>
      </c>
    </row>
    <row r="58" spans="1:9" ht="15">
      <c r="A58" s="25">
        <v>4</v>
      </c>
      <c r="B58" s="192" t="s">
        <v>111</v>
      </c>
      <c r="E58" s="46">
        <v>1000</v>
      </c>
      <c r="F58" s="107">
        <v>0</v>
      </c>
      <c r="G58" s="46">
        <v>0</v>
      </c>
      <c r="H58" s="147">
        <f>SUM(E58:G58)</f>
        <v>1000</v>
      </c>
      <c r="I58" s="43"/>
    </row>
    <row r="59" spans="1:8" ht="15">
      <c r="A59" s="25">
        <v>5</v>
      </c>
      <c r="B59" s="84" t="s">
        <v>46</v>
      </c>
      <c r="E59" s="46">
        <v>0</v>
      </c>
      <c r="F59" s="107">
        <v>0</v>
      </c>
      <c r="G59" s="46">
        <v>0</v>
      </c>
      <c r="H59" s="147">
        <f aca="true" t="shared" si="4" ref="H59:H71">SUM(E59:G59)</f>
        <v>0</v>
      </c>
    </row>
    <row r="60" spans="1:8" ht="15">
      <c r="A60" s="25">
        <v>6</v>
      </c>
      <c r="B60" s="84" t="s">
        <v>47</v>
      </c>
      <c r="E60" s="46">
        <v>2000</v>
      </c>
      <c r="F60" s="107">
        <v>0</v>
      </c>
      <c r="G60" s="46">
        <v>0</v>
      </c>
      <c r="H60" s="147">
        <f t="shared" si="4"/>
        <v>2000</v>
      </c>
    </row>
    <row r="61" spans="1:8" ht="15">
      <c r="A61" s="25">
        <v>7</v>
      </c>
      <c r="B61" s="84" t="s">
        <v>54</v>
      </c>
      <c r="E61" s="46">
        <v>2000</v>
      </c>
      <c r="F61" s="107">
        <v>0</v>
      </c>
      <c r="G61" s="46">
        <v>0</v>
      </c>
      <c r="H61" s="147">
        <f t="shared" si="4"/>
        <v>2000</v>
      </c>
    </row>
    <row r="62" spans="1:8" ht="15">
      <c r="A62" s="25">
        <v>8</v>
      </c>
      <c r="B62" s="84" t="s">
        <v>48</v>
      </c>
      <c r="E62" s="46">
        <v>2000</v>
      </c>
      <c r="F62" s="107">
        <v>0</v>
      </c>
      <c r="G62" s="46">
        <v>0</v>
      </c>
      <c r="H62" s="147">
        <f t="shared" si="4"/>
        <v>2000</v>
      </c>
    </row>
    <row r="63" spans="1:8" ht="15">
      <c r="A63" s="25">
        <v>9</v>
      </c>
      <c r="B63" s="84" t="s">
        <v>57</v>
      </c>
      <c r="E63" s="46">
        <v>1000</v>
      </c>
      <c r="F63" s="107">
        <v>0</v>
      </c>
      <c r="G63" s="46">
        <v>0</v>
      </c>
      <c r="H63" s="147">
        <f t="shared" si="4"/>
        <v>1000</v>
      </c>
    </row>
    <row r="64" spans="1:9" ht="15">
      <c r="A64" s="25">
        <v>10</v>
      </c>
      <c r="B64" s="192" t="s">
        <v>118</v>
      </c>
      <c r="E64" s="46">
        <v>2000</v>
      </c>
      <c r="F64" s="107">
        <v>-2000</v>
      </c>
      <c r="G64" s="46">
        <v>0</v>
      </c>
      <c r="H64" s="147">
        <f t="shared" si="4"/>
        <v>0</v>
      </c>
      <c r="I64" s="191" t="s">
        <v>110</v>
      </c>
    </row>
    <row r="65" spans="1:9" ht="15">
      <c r="A65" s="25">
        <v>11</v>
      </c>
      <c r="B65" s="192" t="s">
        <v>119</v>
      </c>
      <c r="E65" s="46">
        <v>1000</v>
      </c>
      <c r="F65" s="107">
        <v>0</v>
      </c>
      <c r="G65" s="46">
        <v>-1000</v>
      </c>
      <c r="H65" s="147">
        <f t="shared" si="4"/>
        <v>0</v>
      </c>
      <c r="I65" s="191" t="s">
        <v>110</v>
      </c>
    </row>
    <row r="66" spans="1:8" ht="15">
      <c r="A66" s="25">
        <v>12</v>
      </c>
      <c r="B66" s="84" t="s">
        <v>56</v>
      </c>
      <c r="E66" s="46">
        <v>2000</v>
      </c>
      <c r="F66" s="107">
        <v>0</v>
      </c>
      <c r="G66" s="46">
        <v>0</v>
      </c>
      <c r="H66" s="147">
        <f t="shared" si="4"/>
        <v>2000</v>
      </c>
    </row>
    <row r="67" spans="1:8" ht="15">
      <c r="A67" s="25">
        <v>13</v>
      </c>
      <c r="B67" s="84" t="s">
        <v>52</v>
      </c>
      <c r="E67" s="46">
        <v>2000</v>
      </c>
      <c r="F67" s="107">
        <v>0</v>
      </c>
      <c r="G67" s="46">
        <v>0</v>
      </c>
      <c r="H67" s="147">
        <f t="shared" si="4"/>
        <v>2000</v>
      </c>
    </row>
    <row r="68" spans="1:8" ht="15">
      <c r="A68" s="25">
        <v>14</v>
      </c>
      <c r="B68" s="84" t="s">
        <v>50</v>
      </c>
      <c r="E68" s="46">
        <v>2000</v>
      </c>
      <c r="F68" s="107">
        <v>0</v>
      </c>
      <c r="G68" s="46">
        <v>0</v>
      </c>
      <c r="H68" s="147">
        <f t="shared" si="4"/>
        <v>2000</v>
      </c>
    </row>
    <row r="69" spans="1:8" ht="15">
      <c r="A69" s="25">
        <v>15</v>
      </c>
      <c r="B69" s="84" t="s">
        <v>58</v>
      </c>
      <c r="E69" s="46">
        <v>1000</v>
      </c>
      <c r="F69" s="107">
        <v>0</v>
      </c>
      <c r="G69" s="46">
        <v>0</v>
      </c>
      <c r="H69" s="147">
        <f t="shared" si="4"/>
        <v>1000</v>
      </c>
    </row>
    <row r="70" spans="1:8" ht="15">
      <c r="A70" s="25">
        <v>16</v>
      </c>
      <c r="B70" s="84" t="s">
        <v>51</v>
      </c>
      <c r="E70" s="46">
        <v>0</v>
      </c>
      <c r="F70" s="107">
        <f>+E70</f>
        <v>0</v>
      </c>
      <c r="G70" s="46">
        <v>0</v>
      </c>
      <c r="H70" s="147">
        <f t="shared" si="4"/>
        <v>0</v>
      </c>
    </row>
    <row r="71" spans="1:8" ht="15">
      <c r="A71" s="25">
        <v>17</v>
      </c>
      <c r="B71" s="84" t="s">
        <v>55</v>
      </c>
      <c r="E71" s="46">
        <v>2000</v>
      </c>
      <c r="F71" s="107">
        <v>0</v>
      </c>
      <c r="G71" s="46">
        <v>0</v>
      </c>
      <c r="H71" s="147">
        <f t="shared" si="4"/>
        <v>2000</v>
      </c>
    </row>
    <row r="72" spans="1:8" ht="15.75" thickBot="1">
      <c r="A72" s="14"/>
      <c r="E72" s="46"/>
      <c r="F72" s="46"/>
      <c r="G72" s="46"/>
      <c r="H72" s="148"/>
    </row>
    <row r="73" spans="5:8" ht="17.25" thickBot="1" thickTop="1">
      <c r="E73" s="34">
        <f>SUM(E55:E72)</f>
        <v>26000</v>
      </c>
      <c r="F73" s="34">
        <f>SUM(F55:F72)</f>
        <v>-2000</v>
      </c>
      <c r="G73" s="34">
        <f>SUM(G55:G72)</f>
        <v>-1000</v>
      </c>
      <c r="H73" s="150">
        <f>SUM(H55:H72)</f>
        <v>23000</v>
      </c>
    </row>
    <row r="74" ht="14.25" thickBot="1" thickTop="1"/>
    <row r="75" spans="7:8" ht="14.25" thickBot="1" thickTop="1">
      <c r="G75" s="151"/>
      <c r="H75" s="152"/>
    </row>
    <row r="76" ht="13.5" thickTop="1"/>
    <row r="77" ht="21.75" customHeight="1" thickBot="1">
      <c r="A77" s="106" t="s">
        <v>139</v>
      </c>
    </row>
    <row r="78" spans="1:8" ht="32.25" customHeight="1" thickBot="1">
      <c r="A78" s="14"/>
      <c r="B78" s="104">
        <v>2010</v>
      </c>
      <c r="C78" s="26"/>
      <c r="D78" s="27"/>
      <c r="E78" s="193" t="s">
        <v>112</v>
      </c>
      <c r="F78" s="193" t="s">
        <v>140</v>
      </c>
      <c r="G78" s="193" t="s">
        <v>116</v>
      </c>
      <c r="H78" s="194" t="s">
        <v>117</v>
      </c>
    </row>
    <row r="79" spans="1:8" ht="15">
      <c r="A79" s="25">
        <v>1</v>
      </c>
      <c r="B79" s="84" t="s">
        <v>44</v>
      </c>
      <c r="C79" s="26"/>
      <c r="D79" s="27"/>
      <c r="E79" s="46">
        <v>2000</v>
      </c>
      <c r="F79" s="107">
        <v>-2000</v>
      </c>
      <c r="G79" s="46">
        <v>0</v>
      </c>
      <c r="H79" s="147">
        <f>SUM(E79:G79)</f>
        <v>0</v>
      </c>
    </row>
    <row r="80" spans="1:8" ht="15">
      <c r="A80" s="25">
        <v>2</v>
      </c>
      <c r="B80" s="84" t="s">
        <v>45</v>
      </c>
      <c r="C80" s="26"/>
      <c r="D80" s="27"/>
      <c r="E80" s="46">
        <v>2000</v>
      </c>
      <c r="F80" s="107">
        <v>-2000</v>
      </c>
      <c r="G80" s="46">
        <v>0</v>
      </c>
      <c r="H80" s="147">
        <f>SUM(E80:G80)</f>
        <v>0</v>
      </c>
    </row>
    <row r="81" spans="1:8" ht="15">
      <c r="A81" s="25">
        <v>3</v>
      </c>
      <c r="B81" s="84" t="s">
        <v>53</v>
      </c>
      <c r="E81" s="46">
        <v>2000</v>
      </c>
      <c r="F81" s="107">
        <v>-2000</v>
      </c>
      <c r="G81" s="46">
        <v>0</v>
      </c>
      <c r="H81" s="147">
        <f>SUM(E81:G81)</f>
        <v>0</v>
      </c>
    </row>
    <row r="82" spans="1:8" ht="15">
      <c r="A82" s="25">
        <v>4</v>
      </c>
      <c r="B82" s="192" t="s">
        <v>111</v>
      </c>
      <c r="E82" s="46">
        <v>1000</v>
      </c>
      <c r="F82" s="107">
        <v>-1000</v>
      </c>
      <c r="G82" s="46">
        <v>0</v>
      </c>
      <c r="H82" s="147">
        <f>SUM(E82:G82)</f>
        <v>0</v>
      </c>
    </row>
    <row r="83" spans="1:8" ht="15">
      <c r="A83" s="25">
        <v>5</v>
      </c>
      <c r="B83" s="84" t="s">
        <v>46</v>
      </c>
      <c r="E83" s="46">
        <v>0</v>
      </c>
      <c r="F83" s="107">
        <v>0</v>
      </c>
      <c r="G83" s="46">
        <v>0</v>
      </c>
      <c r="H83" s="147">
        <f aca="true" t="shared" si="5" ref="H83:H95">SUM(E83:G83)</f>
        <v>0</v>
      </c>
    </row>
    <row r="84" spans="1:8" ht="15">
      <c r="A84" s="25">
        <v>6</v>
      </c>
      <c r="B84" s="84" t="s">
        <v>47</v>
      </c>
      <c r="E84" s="46">
        <v>2000</v>
      </c>
      <c r="F84" s="107">
        <v>-2000</v>
      </c>
      <c r="G84" s="46">
        <v>0</v>
      </c>
      <c r="H84" s="147">
        <f t="shared" si="5"/>
        <v>0</v>
      </c>
    </row>
    <row r="85" spans="1:8" ht="15">
      <c r="A85" s="25">
        <v>7</v>
      </c>
      <c r="B85" s="84" t="s">
        <v>54</v>
      </c>
      <c r="E85" s="46">
        <v>2000</v>
      </c>
      <c r="F85" s="107">
        <v>-2000</v>
      </c>
      <c r="G85" s="46">
        <v>0</v>
      </c>
      <c r="H85" s="147">
        <f t="shared" si="5"/>
        <v>0</v>
      </c>
    </row>
    <row r="86" spans="1:8" ht="15">
      <c r="A86" s="25">
        <v>8</v>
      </c>
      <c r="B86" s="84" t="s">
        <v>48</v>
      </c>
      <c r="E86" s="46">
        <v>2000</v>
      </c>
      <c r="F86" s="107">
        <v>-2000</v>
      </c>
      <c r="G86" s="46">
        <v>0</v>
      </c>
      <c r="H86" s="147">
        <f t="shared" si="5"/>
        <v>0</v>
      </c>
    </row>
    <row r="87" spans="1:8" ht="15">
      <c r="A87" s="25">
        <v>9</v>
      </c>
      <c r="B87" s="84" t="s">
        <v>57</v>
      </c>
      <c r="E87" s="46">
        <v>1000</v>
      </c>
      <c r="F87" s="107">
        <v>-1000</v>
      </c>
      <c r="G87" s="46">
        <v>0</v>
      </c>
      <c r="H87" s="147">
        <f t="shared" si="5"/>
        <v>0</v>
      </c>
    </row>
    <row r="88" spans="1:8" ht="15">
      <c r="A88" s="25">
        <v>10</v>
      </c>
      <c r="B88" s="192" t="s">
        <v>113</v>
      </c>
      <c r="E88" s="46">
        <v>0</v>
      </c>
      <c r="F88" s="107">
        <v>0</v>
      </c>
      <c r="G88" s="46">
        <v>0</v>
      </c>
      <c r="H88" s="147">
        <f t="shared" si="5"/>
        <v>0</v>
      </c>
    </row>
    <row r="89" spans="1:8" ht="15">
      <c r="A89" s="25">
        <v>11</v>
      </c>
      <c r="B89" s="192" t="s">
        <v>114</v>
      </c>
      <c r="E89" s="46">
        <v>0</v>
      </c>
      <c r="F89" s="107">
        <v>0</v>
      </c>
      <c r="G89" s="46">
        <v>0</v>
      </c>
      <c r="H89" s="147">
        <f t="shared" si="5"/>
        <v>0</v>
      </c>
    </row>
    <row r="90" spans="1:8" ht="15">
      <c r="A90" s="25">
        <v>12</v>
      </c>
      <c r="B90" s="84" t="s">
        <v>56</v>
      </c>
      <c r="E90" s="46">
        <v>2000</v>
      </c>
      <c r="F90" s="107">
        <v>-2000</v>
      </c>
      <c r="G90" s="46">
        <v>0</v>
      </c>
      <c r="H90" s="147">
        <f t="shared" si="5"/>
        <v>0</v>
      </c>
    </row>
    <row r="91" spans="1:8" ht="15">
      <c r="A91" s="25">
        <v>13</v>
      </c>
      <c r="B91" s="84" t="s">
        <v>52</v>
      </c>
      <c r="E91" s="46">
        <v>2000</v>
      </c>
      <c r="F91" s="107">
        <v>-2000</v>
      </c>
      <c r="G91" s="46">
        <v>0</v>
      </c>
      <c r="H91" s="147">
        <f t="shared" si="5"/>
        <v>0</v>
      </c>
    </row>
    <row r="92" spans="1:8" ht="15">
      <c r="A92" s="25">
        <v>14</v>
      </c>
      <c r="B92" s="84" t="s">
        <v>50</v>
      </c>
      <c r="E92" s="46">
        <v>2000</v>
      </c>
      <c r="F92" s="107">
        <v>-2000</v>
      </c>
      <c r="G92" s="46">
        <v>0</v>
      </c>
      <c r="H92" s="147">
        <f t="shared" si="5"/>
        <v>0</v>
      </c>
    </row>
    <row r="93" spans="1:8" ht="15">
      <c r="A93" s="25">
        <v>15</v>
      </c>
      <c r="B93" s="84" t="s">
        <v>58</v>
      </c>
      <c r="E93" s="46">
        <v>1000</v>
      </c>
      <c r="F93" s="107">
        <v>-1000</v>
      </c>
      <c r="G93" s="46">
        <v>0</v>
      </c>
      <c r="H93" s="147">
        <f t="shared" si="5"/>
        <v>0</v>
      </c>
    </row>
    <row r="94" spans="1:8" ht="15">
      <c r="A94" s="25">
        <v>16</v>
      </c>
      <c r="B94" s="84" t="s">
        <v>51</v>
      </c>
      <c r="E94" s="46">
        <v>0</v>
      </c>
      <c r="F94" s="107">
        <v>0</v>
      </c>
      <c r="G94" s="46">
        <v>0</v>
      </c>
      <c r="H94" s="147">
        <f t="shared" si="5"/>
        <v>0</v>
      </c>
    </row>
    <row r="95" spans="1:8" ht="15">
      <c r="A95" s="25">
        <v>17</v>
      </c>
      <c r="B95" s="84" t="s">
        <v>55</v>
      </c>
      <c r="E95" s="46">
        <v>2000</v>
      </c>
      <c r="F95" s="107">
        <v>-2000</v>
      </c>
      <c r="G95" s="46">
        <v>0</v>
      </c>
      <c r="H95" s="147">
        <f t="shared" si="5"/>
        <v>0</v>
      </c>
    </row>
    <row r="96" spans="1:8" ht="15.75" thickBot="1">
      <c r="A96" s="14"/>
      <c r="E96" s="46"/>
      <c r="F96" s="46"/>
      <c r="G96" s="46"/>
      <c r="H96" s="148"/>
    </row>
    <row r="97" spans="5:8" ht="17.25" thickBot="1" thickTop="1">
      <c r="E97" s="34">
        <f>SUM(E79:E96)</f>
        <v>23000</v>
      </c>
      <c r="F97" s="34">
        <f>SUM(F79:F96)</f>
        <v>-23000</v>
      </c>
      <c r="G97" s="34">
        <f>SUM(G79:G96)</f>
        <v>0</v>
      </c>
      <c r="H97" s="150">
        <f>SUM(H79:H96)</f>
        <v>0</v>
      </c>
    </row>
    <row r="98" ht="13.5" thickTop="1"/>
    <row r="99" spans="1:2" ht="15.75" thickBot="1">
      <c r="A99" s="158"/>
      <c r="B99" s="159"/>
    </row>
    <row r="100" spans="2:8" ht="14.25" thickBot="1" thickTop="1">
      <c r="B100" s="208" t="s">
        <v>138</v>
      </c>
      <c r="G100" s="151" t="s">
        <v>99</v>
      </c>
      <c r="H100" s="152">
        <f ca="1">TODAY()</f>
        <v>40935</v>
      </c>
    </row>
    <row r="101" ht="13.5" thickTop="1">
      <c r="B101" s="208" t="s">
        <v>156</v>
      </c>
    </row>
    <row r="102" ht="12.75">
      <c r="B102" s="212" t="s">
        <v>157</v>
      </c>
    </row>
    <row r="104" spans="1:10" ht="21" thickBot="1">
      <c r="A104" s="106" t="s">
        <v>139</v>
      </c>
      <c r="J104" s="4"/>
    </row>
    <row r="105" spans="1:10" ht="42.75" customHeight="1" thickBot="1">
      <c r="A105" s="14"/>
      <c r="B105" s="104">
        <v>2011</v>
      </c>
      <c r="C105" s="26"/>
      <c r="D105" s="27"/>
      <c r="E105" s="213" t="s">
        <v>158</v>
      </c>
      <c r="F105" s="193" t="s">
        <v>115</v>
      </c>
      <c r="G105" s="193" t="s">
        <v>140</v>
      </c>
      <c r="H105" s="193" t="s">
        <v>116</v>
      </c>
      <c r="I105" s="194" t="s">
        <v>117</v>
      </c>
      <c r="J105" s="4"/>
    </row>
    <row r="106" spans="1:10" ht="15">
      <c r="A106" s="25">
        <v>1</v>
      </c>
      <c r="B106" s="84" t="s">
        <v>44</v>
      </c>
      <c r="C106" s="26"/>
      <c r="D106" s="27"/>
      <c r="E106" s="214">
        <v>2000</v>
      </c>
      <c r="F106" s="46">
        <v>1500</v>
      </c>
      <c r="G106" s="107"/>
      <c r="H106" s="46">
        <v>1500</v>
      </c>
      <c r="I106" s="147">
        <f>SUM(F106:H106)</f>
        <v>3000</v>
      </c>
      <c r="J106" s="4"/>
    </row>
    <row r="107" spans="1:10" ht="15">
      <c r="A107" s="25">
        <v>2</v>
      </c>
      <c r="B107" s="84" t="s">
        <v>45</v>
      </c>
      <c r="C107" s="26"/>
      <c r="D107" s="27"/>
      <c r="E107" s="214">
        <v>2000</v>
      </c>
      <c r="F107" s="46">
        <v>1500</v>
      </c>
      <c r="G107" s="107"/>
      <c r="H107" s="46">
        <v>1500</v>
      </c>
      <c r="I107" s="147">
        <f>SUM(F107:H107)</f>
        <v>3000</v>
      </c>
      <c r="J107" s="176" t="s">
        <v>354</v>
      </c>
    </row>
    <row r="108" spans="1:10" ht="15">
      <c r="A108" s="25">
        <v>3</v>
      </c>
      <c r="B108" s="84" t="s">
        <v>53</v>
      </c>
      <c r="E108" s="214">
        <v>0</v>
      </c>
      <c r="F108" s="46">
        <v>1500</v>
      </c>
      <c r="G108" s="107">
        <v>-1500</v>
      </c>
      <c r="H108" s="46">
        <v>0</v>
      </c>
      <c r="I108" s="147">
        <f>SUM(F108:H108)</f>
        <v>0</v>
      </c>
      <c r="J108" s="4"/>
    </row>
    <row r="109" spans="1:10" ht="15">
      <c r="A109" s="25">
        <v>3</v>
      </c>
      <c r="B109" s="192" t="s">
        <v>161</v>
      </c>
      <c r="E109" s="214">
        <v>0</v>
      </c>
      <c r="F109" s="46">
        <v>0</v>
      </c>
      <c r="G109" s="107"/>
      <c r="H109" s="46">
        <v>0</v>
      </c>
      <c r="I109" s="147">
        <f>SUM(F109:H109)</f>
        <v>0</v>
      </c>
      <c r="J109" s="176" t="s">
        <v>142</v>
      </c>
    </row>
    <row r="110" spans="1:10" ht="15">
      <c r="A110" s="25">
        <v>4</v>
      </c>
      <c r="B110" s="192" t="s">
        <v>111</v>
      </c>
      <c r="E110" s="214">
        <v>1000</v>
      </c>
      <c r="F110" s="46">
        <v>1500</v>
      </c>
      <c r="G110" s="107"/>
      <c r="H110" s="46">
        <v>0</v>
      </c>
      <c r="I110" s="147">
        <f>SUM(F110:H110)</f>
        <v>1500</v>
      </c>
      <c r="J110" s="176" t="s">
        <v>142</v>
      </c>
    </row>
    <row r="111" spans="1:10" ht="15">
      <c r="A111" s="25">
        <v>5</v>
      </c>
      <c r="B111" s="84" t="s">
        <v>46</v>
      </c>
      <c r="E111" s="214">
        <v>0</v>
      </c>
      <c r="F111" s="46">
        <v>1500</v>
      </c>
      <c r="G111" s="107"/>
      <c r="H111" s="46">
        <v>0</v>
      </c>
      <c r="I111" s="147">
        <f aca="true" t="shared" si="6" ref="I111:I125">SUM(F111:H111)</f>
        <v>1500</v>
      </c>
      <c r="J111" s="4"/>
    </row>
    <row r="112" spans="1:10" ht="15">
      <c r="A112" s="25">
        <v>6</v>
      </c>
      <c r="B112" s="84" t="s">
        <v>47</v>
      </c>
      <c r="E112" s="214">
        <v>2000</v>
      </c>
      <c r="F112" s="46">
        <v>1500</v>
      </c>
      <c r="G112" s="107"/>
      <c r="H112" s="46">
        <v>1500</v>
      </c>
      <c r="I112" s="147">
        <f t="shared" si="6"/>
        <v>3000</v>
      </c>
      <c r="J112" s="4"/>
    </row>
    <row r="113" spans="1:10" ht="15">
      <c r="A113" s="25">
        <v>7</v>
      </c>
      <c r="B113" s="84" t="s">
        <v>54</v>
      </c>
      <c r="E113" s="214">
        <v>2000</v>
      </c>
      <c r="F113" s="46">
        <v>1500</v>
      </c>
      <c r="G113" s="107"/>
      <c r="H113" s="46">
        <v>1500</v>
      </c>
      <c r="I113" s="147">
        <f t="shared" si="6"/>
        <v>3000</v>
      </c>
      <c r="J113" s="4"/>
    </row>
    <row r="114" spans="1:10" ht="15">
      <c r="A114" s="25">
        <v>8</v>
      </c>
      <c r="B114" s="192" t="s">
        <v>48</v>
      </c>
      <c r="E114" s="214">
        <v>2000</v>
      </c>
      <c r="F114" s="46">
        <v>0</v>
      </c>
      <c r="G114" s="107"/>
      <c r="H114" s="46"/>
      <c r="I114" s="147"/>
      <c r="J114" s="4"/>
    </row>
    <row r="115" spans="1:10" ht="15">
      <c r="A115" s="25">
        <v>8</v>
      </c>
      <c r="B115" s="192" t="s">
        <v>159</v>
      </c>
      <c r="E115" s="214">
        <v>0</v>
      </c>
      <c r="F115" s="46">
        <v>1500</v>
      </c>
      <c r="G115" s="107"/>
      <c r="H115" s="46">
        <v>1500</v>
      </c>
      <c r="I115" s="147">
        <f t="shared" si="6"/>
        <v>3000</v>
      </c>
      <c r="J115" s="4"/>
    </row>
    <row r="116" spans="1:10" ht="15">
      <c r="A116" s="25">
        <v>9</v>
      </c>
      <c r="B116" s="84" t="s">
        <v>57</v>
      </c>
      <c r="E116" s="214">
        <v>1000</v>
      </c>
      <c r="F116" s="46">
        <v>1500</v>
      </c>
      <c r="G116" s="107"/>
      <c r="H116" s="46">
        <v>1500</v>
      </c>
      <c r="I116" s="147">
        <f t="shared" si="6"/>
        <v>3000</v>
      </c>
      <c r="J116" s="4"/>
    </row>
    <row r="117" spans="1:10" ht="15">
      <c r="A117" s="25">
        <v>10</v>
      </c>
      <c r="B117" s="192" t="s">
        <v>163</v>
      </c>
      <c r="E117" s="214">
        <v>0</v>
      </c>
      <c r="F117" s="46">
        <v>0</v>
      </c>
      <c r="G117" s="107"/>
      <c r="H117" s="46">
        <v>1500</v>
      </c>
      <c r="I117" s="147">
        <f t="shared" si="6"/>
        <v>1500</v>
      </c>
      <c r="J117" s="4"/>
    </row>
    <row r="118" spans="1:10" ht="15">
      <c r="A118" s="25">
        <v>11</v>
      </c>
      <c r="B118" s="192" t="s">
        <v>162</v>
      </c>
      <c r="E118" s="214">
        <v>0</v>
      </c>
      <c r="F118" s="46">
        <v>0</v>
      </c>
      <c r="G118" s="107"/>
      <c r="H118" s="46">
        <v>0</v>
      </c>
      <c r="I118" s="147">
        <f t="shared" si="6"/>
        <v>0</v>
      </c>
      <c r="J118" s="4"/>
    </row>
    <row r="119" spans="1:10" ht="15">
      <c r="A119" s="25">
        <v>12</v>
      </c>
      <c r="B119" s="84" t="s">
        <v>56</v>
      </c>
      <c r="E119" s="214">
        <v>2000</v>
      </c>
      <c r="F119" s="46">
        <v>1500</v>
      </c>
      <c r="G119" s="107"/>
      <c r="H119" s="46">
        <v>1500</v>
      </c>
      <c r="I119" s="147">
        <f t="shared" si="6"/>
        <v>3000</v>
      </c>
      <c r="J119" s="4"/>
    </row>
    <row r="120" spans="1:10" ht="15">
      <c r="A120" s="25">
        <v>13</v>
      </c>
      <c r="B120" s="84" t="s">
        <v>52</v>
      </c>
      <c r="E120" s="214">
        <v>2000</v>
      </c>
      <c r="F120" s="46">
        <v>1500</v>
      </c>
      <c r="G120" s="107"/>
      <c r="H120" s="46">
        <v>1500</v>
      </c>
      <c r="I120" s="147">
        <f t="shared" si="6"/>
        <v>3000</v>
      </c>
      <c r="J120" s="4"/>
    </row>
    <row r="121" spans="1:10" ht="15">
      <c r="A121" s="25">
        <v>14</v>
      </c>
      <c r="B121" s="84" t="s">
        <v>50</v>
      </c>
      <c r="E121" s="148">
        <v>2000</v>
      </c>
      <c r="F121" s="46"/>
      <c r="G121" s="107"/>
      <c r="H121" s="46"/>
      <c r="I121" s="147"/>
      <c r="J121" s="4"/>
    </row>
    <row r="122" spans="1:10" ht="15">
      <c r="A122" s="25">
        <v>15</v>
      </c>
      <c r="B122" s="192" t="s">
        <v>160</v>
      </c>
      <c r="E122" s="214">
        <v>0</v>
      </c>
      <c r="F122" s="46">
        <v>0</v>
      </c>
      <c r="G122" s="107"/>
      <c r="H122" s="46">
        <v>0</v>
      </c>
      <c r="I122" s="147">
        <f t="shared" si="6"/>
        <v>0</v>
      </c>
      <c r="J122" s="4"/>
    </row>
    <row r="123" spans="1:10" ht="15">
      <c r="A123" s="25">
        <v>16</v>
      </c>
      <c r="B123" s="84" t="s">
        <v>58</v>
      </c>
      <c r="E123" s="214">
        <v>1000</v>
      </c>
      <c r="F123" s="46">
        <v>1500</v>
      </c>
      <c r="G123" s="107"/>
      <c r="H123" s="46">
        <v>0</v>
      </c>
      <c r="I123" s="147">
        <f t="shared" si="6"/>
        <v>1500</v>
      </c>
      <c r="J123" s="176" t="s">
        <v>142</v>
      </c>
    </row>
    <row r="124" spans="1:10" ht="15">
      <c r="A124" s="25">
        <v>17</v>
      </c>
      <c r="B124" s="84" t="s">
        <v>51</v>
      </c>
      <c r="E124" s="214">
        <v>0</v>
      </c>
      <c r="F124" s="46">
        <v>0</v>
      </c>
      <c r="G124" s="107"/>
      <c r="H124" s="46">
        <v>0</v>
      </c>
      <c r="I124" s="147">
        <f t="shared" si="6"/>
        <v>0</v>
      </c>
      <c r="J124" s="176" t="s">
        <v>142</v>
      </c>
    </row>
    <row r="125" spans="1:11" ht="15">
      <c r="A125" s="25">
        <v>18</v>
      </c>
      <c r="B125" s="84" t="s">
        <v>55</v>
      </c>
      <c r="E125" s="214">
        <v>2000</v>
      </c>
      <c r="F125" s="46">
        <v>1500</v>
      </c>
      <c r="G125" s="107"/>
      <c r="H125" s="46">
        <v>0</v>
      </c>
      <c r="I125" s="147">
        <f t="shared" si="6"/>
        <v>1500</v>
      </c>
      <c r="J125" s="176" t="s">
        <v>142</v>
      </c>
      <c r="K125" s="2">
        <f>1500*5</f>
        <v>7500</v>
      </c>
    </row>
    <row r="126" spans="1:10" ht="15.75" thickBot="1">
      <c r="A126" s="14"/>
      <c r="E126" s="214"/>
      <c r="F126" s="46"/>
      <c r="G126" s="46"/>
      <c r="H126" s="46"/>
      <c r="I126" s="148"/>
      <c r="J126" s="4"/>
    </row>
    <row r="127" spans="5:10" ht="17.25" thickBot="1" thickTop="1">
      <c r="E127" s="215">
        <f>SUM(E106:E126)</f>
        <v>21000</v>
      </c>
      <c r="F127" s="34">
        <f>SUM(F106:F126)</f>
        <v>19500</v>
      </c>
      <c r="G127" s="34">
        <f>SUM(G106:G126)</f>
        <v>-1500</v>
      </c>
      <c r="H127" s="34">
        <f>SUM(H106:H126)</f>
        <v>13500</v>
      </c>
      <c r="I127" s="150">
        <f>SUM(I106:I126)</f>
        <v>31500</v>
      </c>
      <c r="J127" s="4"/>
    </row>
    <row r="128" ht="12.75">
      <c r="J128" s="4"/>
    </row>
    <row r="129" ht="13.5" thickBot="1">
      <c r="J129" s="4"/>
    </row>
    <row r="130" spans="7:10" ht="14.25" thickBot="1" thickTop="1">
      <c r="G130" s="151" t="s">
        <v>99</v>
      </c>
      <c r="H130" s="152">
        <f ca="1">TODAY()</f>
        <v>40935</v>
      </c>
      <c r="J130" s="4"/>
    </row>
    <row r="131" ht="13.5" thickTop="1"/>
    <row r="133" ht="21" thickBot="1">
      <c r="A133" s="106" t="s">
        <v>139</v>
      </c>
    </row>
    <row r="134" spans="1:10" ht="51.75" customHeight="1" thickBot="1">
      <c r="A134" s="14"/>
      <c r="B134" s="104">
        <v>2012</v>
      </c>
      <c r="C134" s="26"/>
      <c r="D134" s="27"/>
      <c r="E134" s="213" t="s">
        <v>364</v>
      </c>
      <c r="F134" s="193" t="s">
        <v>363</v>
      </c>
      <c r="G134" s="193"/>
      <c r="H134" s="193" t="s">
        <v>362</v>
      </c>
      <c r="I134" s="193" t="s">
        <v>116</v>
      </c>
      <c r="J134" s="194" t="s">
        <v>117</v>
      </c>
    </row>
    <row r="135" spans="1:10" ht="15">
      <c r="A135" s="25">
        <v>1</v>
      </c>
      <c r="B135" s="84" t="s">
        <v>44</v>
      </c>
      <c r="C135" s="26"/>
      <c r="D135" s="27"/>
      <c r="E135" s="262">
        <v>3000</v>
      </c>
      <c r="F135" s="46"/>
      <c r="G135" s="258"/>
      <c r="H135" s="46">
        <v>0</v>
      </c>
      <c r="I135" s="46">
        <v>0</v>
      </c>
      <c r="J135" s="147">
        <f>SUM(E135:I135)</f>
        <v>3000</v>
      </c>
    </row>
    <row r="136" spans="1:10" ht="15">
      <c r="A136" s="25">
        <v>2</v>
      </c>
      <c r="B136" s="84" t="s">
        <v>45</v>
      </c>
      <c r="C136" s="26"/>
      <c r="D136" s="27"/>
      <c r="E136" s="214">
        <v>3000</v>
      </c>
      <c r="F136" s="46"/>
      <c r="G136" s="258"/>
      <c r="H136" s="46">
        <v>0</v>
      </c>
      <c r="I136" s="46">
        <v>0</v>
      </c>
      <c r="J136" s="147">
        <f>SUM(E136:I136)</f>
        <v>3000</v>
      </c>
    </row>
    <row r="137" spans="1:10" ht="15">
      <c r="A137" s="25">
        <v>3</v>
      </c>
      <c r="B137" s="192" t="s">
        <v>161</v>
      </c>
      <c r="E137" s="214">
        <v>0</v>
      </c>
      <c r="F137" s="46">
        <v>1500</v>
      </c>
      <c r="G137" s="259" t="s">
        <v>360</v>
      </c>
      <c r="H137" s="46">
        <v>0</v>
      </c>
      <c r="I137" s="46">
        <v>0</v>
      </c>
      <c r="J137" s="147">
        <f aca="true" t="shared" si="7" ref="J137:J152">SUM(E137:I137)</f>
        <v>1500</v>
      </c>
    </row>
    <row r="138" spans="1:10" ht="15">
      <c r="A138" s="25">
        <v>4</v>
      </c>
      <c r="B138" s="192" t="s">
        <v>111</v>
      </c>
      <c r="E138" s="214">
        <v>1500</v>
      </c>
      <c r="F138" s="46">
        <v>1500</v>
      </c>
      <c r="G138" s="259" t="s">
        <v>361</v>
      </c>
      <c r="H138" s="46">
        <v>0</v>
      </c>
      <c r="I138" s="46">
        <v>0</v>
      </c>
      <c r="J138" s="147">
        <f t="shared" si="7"/>
        <v>3000</v>
      </c>
    </row>
    <row r="139" spans="1:10" ht="15">
      <c r="A139" s="25">
        <v>5</v>
      </c>
      <c r="B139" s="84" t="s">
        <v>46</v>
      </c>
      <c r="E139" s="214">
        <v>1500</v>
      </c>
      <c r="F139" s="46"/>
      <c r="G139" s="258"/>
      <c r="H139" s="46">
        <v>0</v>
      </c>
      <c r="I139" s="46">
        <v>0</v>
      </c>
      <c r="J139" s="147">
        <f t="shared" si="7"/>
        <v>1500</v>
      </c>
    </row>
    <row r="140" spans="1:10" ht="15">
      <c r="A140" s="25">
        <v>6</v>
      </c>
      <c r="B140" s="84" t="s">
        <v>47</v>
      </c>
      <c r="E140" s="214">
        <v>3000</v>
      </c>
      <c r="F140" s="46"/>
      <c r="G140" s="258"/>
      <c r="H140" s="46">
        <v>0</v>
      </c>
      <c r="I140" s="46">
        <v>0</v>
      </c>
      <c r="J140" s="147">
        <f t="shared" si="7"/>
        <v>3000</v>
      </c>
    </row>
    <row r="141" spans="1:10" ht="15">
      <c r="A141" s="25">
        <v>7</v>
      </c>
      <c r="B141" s="84" t="s">
        <v>54</v>
      </c>
      <c r="E141" s="214">
        <v>3000</v>
      </c>
      <c r="F141" s="46"/>
      <c r="G141" s="258"/>
      <c r="H141" s="46">
        <v>0</v>
      </c>
      <c r="I141" s="46">
        <v>0</v>
      </c>
      <c r="J141" s="147">
        <f t="shared" si="7"/>
        <v>3000</v>
      </c>
    </row>
    <row r="142" spans="1:10" ht="15">
      <c r="A142" s="25">
        <v>8</v>
      </c>
      <c r="B142" s="192" t="s">
        <v>159</v>
      </c>
      <c r="E142" s="214">
        <v>3000</v>
      </c>
      <c r="F142" s="46"/>
      <c r="G142" s="258"/>
      <c r="H142" s="46">
        <v>0</v>
      </c>
      <c r="I142" s="46">
        <v>0</v>
      </c>
      <c r="J142" s="147">
        <f t="shared" si="7"/>
        <v>3000</v>
      </c>
    </row>
    <row r="143" spans="1:10" ht="15">
      <c r="A143" s="25">
        <v>9</v>
      </c>
      <c r="B143" s="84" t="s">
        <v>57</v>
      </c>
      <c r="E143" s="214">
        <v>3000</v>
      </c>
      <c r="F143" s="46"/>
      <c r="G143" s="258"/>
      <c r="H143" s="46">
        <v>0</v>
      </c>
      <c r="I143" s="46">
        <v>0</v>
      </c>
      <c r="J143" s="147">
        <f t="shared" si="7"/>
        <v>3000</v>
      </c>
    </row>
    <row r="144" spans="1:10" ht="15">
      <c r="A144" s="25">
        <v>10</v>
      </c>
      <c r="B144" s="192" t="s">
        <v>163</v>
      </c>
      <c r="E144" s="214">
        <v>1500</v>
      </c>
      <c r="F144" s="46"/>
      <c r="G144" s="258"/>
      <c r="H144" s="46">
        <v>0</v>
      </c>
      <c r="I144" s="46">
        <v>0</v>
      </c>
      <c r="J144" s="147">
        <f t="shared" si="7"/>
        <v>1500</v>
      </c>
    </row>
    <row r="145" spans="1:10" ht="15">
      <c r="A145" s="25">
        <v>11</v>
      </c>
      <c r="B145" s="192" t="s">
        <v>162</v>
      </c>
      <c r="E145" s="214">
        <v>0</v>
      </c>
      <c r="F145" s="46"/>
      <c r="G145" s="258"/>
      <c r="H145" s="46">
        <v>0</v>
      </c>
      <c r="I145" s="46">
        <v>0</v>
      </c>
      <c r="J145" s="147">
        <f t="shared" si="7"/>
        <v>0</v>
      </c>
    </row>
    <row r="146" spans="1:10" ht="15">
      <c r="A146" s="25">
        <v>12</v>
      </c>
      <c r="B146" s="84" t="s">
        <v>56</v>
      </c>
      <c r="E146" s="214">
        <v>3000</v>
      </c>
      <c r="F146" s="46"/>
      <c r="G146" s="258"/>
      <c r="H146" s="46">
        <v>0</v>
      </c>
      <c r="I146" s="46">
        <v>0</v>
      </c>
      <c r="J146" s="147">
        <f t="shared" si="7"/>
        <v>3000</v>
      </c>
    </row>
    <row r="147" spans="1:10" ht="15">
      <c r="A147" s="25">
        <v>13</v>
      </c>
      <c r="B147" s="84" t="s">
        <v>52</v>
      </c>
      <c r="E147" s="214">
        <v>3000</v>
      </c>
      <c r="F147" s="46"/>
      <c r="G147" s="258"/>
      <c r="H147" s="46">
        <v>0</v>
      </c>
      <c r="I147" s="46">
        <v>0</v>
      </c>
      <c r="J147" s="147">
        <f t="shared" si="7"/>
        <v>3000</v>
      </c>
    </row>
    <row r="148" spans="1:10" ht="15">
      <c r="A148" s="25">
        <v>14</v>
      </c>
      <c r="B148" s="84" t="s">
        <v>50</v>
      </c>
      <c r="E148" s="148">
        <v>0</v>
      </c>
      <c r="F148" s="46"/>
      <c r="G148" s="258"/>
      <c r="H148" s="46">
        <v>0</v>
      </c>
      <c r="I148" s="46">
        <v>0</v>
      </c>
      <c r="J148" s="147">
        <f t="shared" si="7"/>
        <v>0</v>
      </c>
    </row>
    <row r="149" spans="1:10" ht="15">
      <c r="A149" s="25">
        <v>15</v>
      </c>
      <c r="B149" s="192" t="s">
        <v>160</v>
      </c>
      <c r="E149" s="214">
        <v>0</v>
      </c>
      <c r="F149" s="46"/>
      <c r="G149" s="258"/>
      <c r="H149" s="46">
        <v>0</v>
      </c>
      <c r="I149" s="46">
        <v>0</v>
      </c>
      <c r="J149" s="147">
        <f t="shared" si="7"/>
        <v>0</v>
      </c>
    </row>
    <row r="150" spans="1:10" ht="15">
      <c r="A150" s="25">
        <v>16</v>
      </c>
      <c r="B150" s="84" t="s">
        <v>58</v>
      </c>
      <c r="E150" s="214">
        <v>1500</v>
      </c>
      <c r="F150" s="46">
        <v>1500</v>
      </c>
      <c r="G150" s="259" t="s">
        <v>361</v>
      </c>
      <c r="H150" s="46">
        <v>0</v>
      </c>
      <c r="I150" s="46">
        <v>0</v>
      </c>
      <c r="J150" s="147">
        <f t="shared" si="7"/>
        <v>3000</v>
      </c>
    </row>
    <row r="151" spans="1:10" ht="15">
      <c r="A151" s="25">
        <v>17</v>
      </c>
      <c r="B151" s="84" t="s">
        <v>51</v>
      </c>
      <c r="E151" s="214">
        <v>0</v>
      </c>
      <c r="F151" s="46">
        <v>1500</v>
      </c>
      <c r="G151" s="259" t="s">
        <v>360</v>
      </c>
      <c r="H151" s="46">
        <v>0</v>
      </c>
      <c r="I151" s="46">
        <v>0</v>
      </c>
      <c r="J151" s="147">
        <f t="shared" si="7"/>
        <v>1500</v>
      </c>
    </row>
    <row r="152" spans="1:10" ht="15">
      <c r="A152" s="25">
        <v>18</v>
      </c>
      <c r="B152" s="84" t="s">
        <v>55</v>
      </c>
      <c r="E152" s="214">
        <v>1500</v>
      </c>
      <c r="F152" s="46">
        <v>1500</v>
      </c>
      <c r="G152" s="259" t="s">
        <v>361</v>
      </c>
      <c r="H152" s="46">
        <v>0</v>
      </c>
      <c r="I152" s="46">
        <v>0</v>
      </c>
      <c r="J152" s="147">
        <f t="shared" si="7"/>
        <v>3000</v>
      </c>
    </row>
    <row r="153" spans="1:10" ht="15.75" thickBot="1">
      <c r="A153" s="14"/>
      <c r="E153" s="214"/>
      <c r="F153" s="46"/>
      <c r="G153" s="260"/>
      <c r="I153" s="46"/>
      <c r="J153" s="148"/>
    </row>
    <row r="154" spans="5:10" ht="17.25" thickBot="1" thickTop="1">
      <c r="E154" s="215">
        <f>SUM(E135:E153)</f>
        <v>31500</v>
      </c>
      <c r="F154" s="34">
        <f>SUM(F135:F153)</f>
        <v>7500</v>
      </c>
      <c r="G154" s="261"/>
      <c r="I154" s="34">
        <f>SUM(I135:I153)</f>
        <v>0</v>
      </c>
      <c r="J154" s="150">
        <f>SUM(J135:J153)</f>
        <v>39000</v>
      </c>
    </row>
    <row r="156" ht="13.5" thickBot="1"/>
    <row r="157" spans="7:8" ht="14.25" thickBot="1" thickTop="1">
      <c r="G157" s="151" t="s">
        <v>99</v>
      </c>
      <c r="H157" s="152">
        <f ca="1">TODAY()</f>
        <v>40935</v>
      </c>
    </row>
    <row r="158" ht="13.5" thickTop="1"/>
  </sheetData>
  <sheetProtection/>
  <printOptions/>
  <pageMargins left="0.7480314960629921" right="0" top="0.7086614173228347" bottom="0.5118110236220472" header="0.5118110236220472" footer="0.31496062992125984"/>
  <pageSetup fitToHeight="0" fitToWidth="1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5"/>
  <sheetViews>
    <sheetView zoomScale="110" zoomScaleNormal="110" zoomScalePageLayoutView="0" workbookViewId="0" topLeftCell="A1">
      <pane ySplit="1530" topLeftCell="A1" activePane="bottomLeft" state="split"/>
      <selection pane="topLeft" activeCell="C1" sqref="C1"/>
      <selection pane="bottomLeft" activeCell="F5" sqref="F5"/>
    </sheetView>
  </sheetViews>
  <sheetFormatPr defaultColWidth="9.140625" defaultRowHeight="12.75"/>
  <cols>
    <col min="1" max="1" width="5.28125" style="4" customWidth="1"/>
    <col min="2" max="2" width="5.00390625" style="4" customWidth="1"/>
    <col min="3" max="3" width="19.8515625" style="8" customWidth="1"/>
    <col min="4" max="4" width="18.00390625" style="5" customWidth="1"/>
    <col min="5" max="5" width="10.421875" style="6" customWidth="1"/>
    <col min="6" max="6" width="10.28125" style="5" customWidth="1"/>
    <col min="7" max="7" width="1.57421875" style="2" customWidth="1"/>
    <col min="8" max="8" width="10.140625" style="2" customWidth="1"/>
    <col min="9" max="9" width="7.8515625" style="2" customWidth="1"/>
    <col min="10" max="10" width="14.140625" style="2" customWidth="1"/>
    <col min="11" max="11" width="13.57421875" style="2" customWidth="1"/>
    <col min="12" max="12" width="8.8515625" style="2" customWidth="1"/>
    <col min="13" max="13" width="14.421875" style="2" customWidth="1"/>
    <col min="14" max="16384" width="9.140625" style="2" customWidth="1"/>
  </cols>
  <sheetData>
    <row r="1" spans="1:10" ht="23.25" customHeight="1" thickTop="1">
      <c r="A1" s="76" t="s">
        <v>7</v>
      </c>
      <c r="B1" s="76"/>
      <c r="C1" s="83" t="s">
        <v>12</v>
      </c>
      <c r="D1" s="82"/>
      <c r="E1" s="9" t="s">
        <v>104</v>
      </c>
      <c r="F1" s="35"/>
      <c r="G1" s="1"/>
      <c r="H1" s="14"/>
      <c r="J1" s="44"/>
    </row>
    <row r="2" spans="1:10" ht="12.75" customHeight="1">
      <c r="A2" s="182"/>
      <c r="B2" s="182"/>
      <c r="C2" s="185" t="s">
        <v>106</v>
      </c>
      <c r="D2" s="241"/>
      <c r="E2" s="183"/>
      <c r="F2" s="184"/>
      <c r="G2" s="1"/>
      <c r="H2" s="14"/>
      <c r="J2" s="44"/>
    </row>
    <row r="3" spans="1:10" ht="13.5" thickBot="1">
      <c r="A3" s="36"/>
      <c r="B3" s="36"/>
      <c r="C3" s="96" t="s">
        <v>5</v>
      </c>
      <c r="D3" s="219"/>
      <c r="E3" s="37" t="s">
        <v>0</v>
      </c>
      <c r="F3" s="39" t="s">
        <v>1</v>
      </c>
      <c r="G3" s="59"/>
      <c r="H3" s="56"/>
      <c r="J3" s="13"/>
    </row>
    <row r="4" spans="1:11" ht="15" customHeight="1" thickTop="1">
      <c r="A4" s="38" t="s">
        <v>2</v>
      </c>
      <c r="B4" s="38"/>
      <c r="C4" s="168" t="s">
        <v>164</v>
      </c>
      <c r="D4" s="77"/>
      <c r="E4" s="48">
        <v>12561.24</v>
      </c>
      <c r="F4" s="42"/>
      <c r="G4" s="59"/>
      <c r="H4" s="56"/>
      <c r="J4" s="8"/>
      <c r="K4" s="43"/>
    </row>
    <row r="5" spans="1:11" ht="12.75" customHeight="1">
      <c r="A5" s="86">
        <v>1</v>
      </c>
      <c r="B5" s="230" t="s">
        <v>176</v>
      </c>
      <c r="C5" s="220" t="s">
        <v>185</v>
      </c>
      <c r="D5" s="216"/>
      <c r="E5" s="217"/>
      <c r="F5" s="218">
        <v>3200</v>
      </c>
      <c r="G5" s="59"/>
      <c r="H5" s="60"/>
      <c r="J5" s="8"/>
      <c r="K5" s="43"/>
    </row>
    <row r="6" spans="1:11" ht="12.75" customHeight="1">
      <c r="A6" s="87" t="s">
        <v>280</v>
      </c>
      <c r="B6" s="223" t="s">
        <v>281</v>
      </c>
      <c r="C6" s="205" t="s">
        <v>152</v>
      </c>
      <c r="D6" s="171" t="s">
        <v>120</v>
      </c>
      <c r="E6" s="51">
        <v>1500</v>
      </c>
      <c r="F6" s="49"/>
      <c r="G6" s="59"/>
      <c r="H6" s="60"/>
      <c r="J6" s="8"/>
      <c r="K6" s="43"/>
    </row>
    <row r="7" spans="1:11" ht="12.75" customHeight="1">
      <c r="A7" s="87"/>
      <c r="B7" s="223" t="s">
        <v>281</v>
      </c>
      <c r="C7" s="205" t="s">
        <v>152</v>
      </c>
      <c r="D7" s="171" t="s">
        <v>282</v>
      </c>
      <c r="E7" s="51">
        <v>1500</v>
      </c>
      <c r="F7" s="49"/>
      <c r="G7" s="59"/>
      <c r="H7" s="60"/>
      <c r="J7" s="8"/>
      <c r="K7" s="43"/>
    </row>
    <row r="8" spans="1:11" ht="12.75" customHeight="1">
      <c r="A8" s="87"/>
      <c r="B8" s="223" t="s">
        <v>283</v>
      </c>
      <c r="C8" s="205" t="s">
        <v>152</v>
      </c>
      <c r="D8" s="171" t="s">
        <v>8</v>
      </c>
      <c r="E8" s="51">
        <v>1500</v>
      </c>
      <c r="F8" s="49"/>
      <c r="G8" s="59"/>
      <c r="H8" s="60"/>
      <c r="J8" s="8"/>
      <c r="K8" s="43"/>
    </row>
    <row r="9" spans="1:11" ht="12.75" customHeight="1">
      <c r="A9" s="87"/>
      <c r="B9" s="223" t="s">
        <v>284</v>
      </c>
      <c r="C9" s="205" t="s">
        <v>152</v>
      </c>
      <c r="D9" s="171" t="s">
        <v>285</v>
      </c>
      <c r="E9" s="240">
        <v>1500</v>
      </c>
      <c r="F9" s="49"/>
      <c r="G9" s="59"/>
      <c r="H9" s="60"/>
      <c r="J9" s="8"/>
      <c r="K9" s="43"/>
    </row>
    <row r="10" spans="1:11" ht="12.75" customHeight="1">
      <c r="A10" s="86">
        <v>2</v>
      </c>
      <c r="B10" s="223" t="s">
        <v>177</v>
      </c>
      <c r="C10" s="205" t="s">
        <v>167</v>
      </c>
      <c r="D10" s="78"/>
      <c r="E10" s="50"/>
      <c r="F10" s="146">
        <v>3400</v>
      </c>
      <c r="G10" s="59"/>
      <c r="H10" s="60"/>
      <c r="J10" s="8"/>
      <c r="K10" s="43"/>
    </row>
    <row r="11" spans="1:11" ht="12.75" customHeight="1">
      <c r="A11" s="87" t="s">
        <v>286</v>
      </c>
      <c r="B11" s="223" t="s">
        <v>191</v>
      </c>
      <c r="C11" s="205" t="s">
        <v>152</v>
      </c>
      <c r="D11" s="171" t="s">
        <v>238</v>
      </c>
      <c r="E11" s="50">
        <v>750</v>
      </c>
      <c r="F11" s="146"/>
      <c r="G11" s="59"/>
      <c r="H11" s="60"/>
      <c r="J11" s="8"/>
      <c r="K11" s="43"/>
    </row>
    <row r="12" spans="1:11" ht="12.75" customHeight="1">
      <c r="A12" s="87"/>
      <c r="B12" s="223" t="s">
        <v>191</v>
      </c>
      <c r="C12" s="205" t="s">
        <v>152</v>
      </c>
      <c r="D12" s="171" t="s">
        <v>242</v>
      </c>
      <c r="E12" s="50">
        <v>1500</v>
      </c>
      <c r="F12" s="146"/>
      <c r="G12" s="59"/>
      <c r="H12" s="60"/>
      <c r="J12" s="8"/>
      <c r="K12" s="43"/>
    </row>
    <row r="13" spans="1:11" ht="12.75" customHeight="1">
      <c r="A13" s="86"/>
      <c r="B13" s="223" t="s">
        <v>287</v>
      </c>
      <c r="C13" s="205" t="s">
        <v>152</v>
      </c>
      <c r="D13" s="171" t="s">
        <v>289</v>
      </c>
      <c r="E13" s="50">
        <v>1500</v>
      </c>
      <c r="F13" s="146"/>
      <c r="G13" s="59"/>
      <c r="H13" s="60"/>
      <c r="J13" s="8"/>
      <c r="K13" s="43"/>
    </row>
    <row r="14" spans="1:11" ht="12.75" customHeight="1">
      <c r="A14" s="86"/>
      <c r="B14" s="223" t="s">
        <v>288</v>
      </c>
      <c r="C14" s="205" t="s">
        <v>152</v>
      </c>
      <c r="D14" s="171" t="s">
        <v>246</v>
      </c>
      <c r="E14" s="50">
        <v>1500</v>
      </c>
      <c r="F14" s="146"/>
      <c r="G14" s="59"/>
      <c r="H14" s="60"/>
      <c r="J14" s="8"/>
      <c r="K14" s="43"/>
    </row>
    <row r="15" spans="1:11" ht="12.75" customHeight="1">
      <c r="A15" s="86">
        <v>3</v>
      </c>
      <c r="B15" s="223" t="s">
        <v>178</v>
      </c>
      <c r="C15" s="205" t="s">
        <v>169</v>
      </c>
      <c r="D15" s="79"/>
      <c r="E15" s="51"/>
      <c r="F15" s="52">
        <v>278.08</v>
      </c>
      <c r="G15" s="59"/>
      <c r="H15" s="61"/>
      <c r="J15" s="8"/>
      <c r="K15" s="43"/>
    </row>
    <row r="16" spans="1:11" ht="12.75" customHeight="1">
      <c r="A16" s="86">
        <v>4</v>
      </c>
      <c r="B16" s="224" t="s">
        <v>175</v>
      </c>
      <c r="C16" s="205" t="s">
        <v>170</v>
      </c>
      <c r="D16" s="79"/>
      <c r="E16" s="51"/>
      <c r="F16" s="239">
        <v>1500</v>
      </c>
      <c r="G16" s="59"/>
      <c r="H16" s="61"/>
      <c r="J16" s="8"/>
      <c r="K16" s="43"/>
    </row>
    <row r="17" spans="1:11" ht="12.75" customHeight="1">
      <c r="A17" s="87" t="s">
        <v>165</v>
      </c>
      <c r="B17" s="225" t="s">
        <v>168</v>
      </c>
      <c r="C17" s="205" t="s">
        <v>166</v>
      </c>
      <c r="D17" s="79"/>
      <c r="E17" s="51"/>
      <c r="F17" s="49">
        <v>700</v>
      </c>
      <c r="G17" s="59"/>
      <c r="H17" s="61"/>
      <c r="J17" s="8"/>
      <c r="K17" s="43"/>
    </row>
    <row r="18" spans="1:8" ht="12.75" customHeight="1">
      <c r="A18" s="12">
        <v>5</v>
      </c>
      <c r="B18" s="226" t="s">
        <v>179</v>
      </c>
      <c r="C18" s="204" t="s">
        <v>171</v>
      </c>
      <c r="D18" s="167"/>
      <c r="E18" s="166"/>
      <c r="F18" s="165">
        <v>432.32</v>
      </c>
      <c r="G18" s="59"/>
      <c r="H18" s="55"/>
    </row>
    <row r="19" spans="1:8" ht="12.75" customHeight="1">
      <c r="A19" s="87">
        <v>6</v>
      </c>
      <c r="B19" s="227" t="s">
        <v>180</v>
      </c>
      <c r="C19" s="206" t="s">
        <v>172</v>
      </c>
      <c r="D19" s="80"/>
      <c r="E19" s="53"/>
      <c r="F19" s="49">
        <v>5100</v>
      </c>
      <c r="G19" s="59"/>
      <c r="H19" s="62"/>
    </row>
    <row r="20" spans="1:8" ht="12.75" customHeight="1">
      <c r="A20" s="87" t="s">
        <v>290</v>
      </c>
      <c r="B20" s="227" t="s">
        <v>180</v>
      </c>
      <c r="C20" s="206" t="s">
        <v>152</v>
      </c>
      <c r="D20" s="235" t="s">
        <v>292</v>
      </c>
      <c r="E20" s="53">
        <v>750</v>
      </c>
      <c r="F20" s="49"/>
      <c r="G20" s="59"/>
      <c r="H20" s="62"/>
    </row>
    <row r="21" spans="1:8" ht="12.75" customHeight="1">
      <c r="A21" s="87"/>
      <c r="B21" s="227" t="s">
        <v>180</v>
      </c>
      <c r="C21" s="206" t="s">
        <v>152</v>
      </c>
      <c r="D21" s="235" t="s">
        <v>244</v>
      </c>
      <c r="E21" s="53">
        <v>1500</v>
      </c>
      <c r="F21" s="49"/>
      <c r="G21" s="59"/>
      <c r="H21" s="62"/>
    </row>
    <row r="22" spans="1:8" ht="12.75" customHeight="1">
      <c r="A22" s="87"/>
      <c r="B22" s="227" t="s">
        <v>291</v>
      </c>
      <c r="C22" s="206" t="s">
        <v>152</v>
      </c>
      <c r="D22" s="235" t="s">
        <v>293</v>
      </c>
      <c r="E22" s="53">
        <v>1500</v>
      </c>
      <c r="F22" s="49"/>
      <c r="G22" s="59"/>
      <c r="H22" s="62"/>
    </row>
    <row r="23" spans="1:8" ht="12.75" customHeight="1">
      <c r="A23" s="87">
        <v>7</v>
      </c>
      <c r="B23" s="228" t="s">
        <v>181</v>
      </c>
      <c r="C23" s="221" t="s">
        <v>173</v>
      </c>
      <c r="D23" s="171"/>
      <c r="E23" s="51"/>
      <c r="F23" s="49">
        <v>497</v>
      </c>
      <c r="G23" s="63"/>
      <c r="H23" s="55"/>
    </row>
    <row r="24" spans="1:8" ht="12.75" customHeight="1">
      <c r="A24" s="87">
        <v>8</v>
      </c>
      <c r="B24" s="229" t="s">
        <v>182</v>
      </c>
      <c r="C24" s="172" t="s">
        <v>174</v>
      </c>
      <c r="D24" s="79"/>
      <c r="E24" s="51"/>
      <c r="F24" s="49">
        <v>800</v>
      </c>
      <c r="G24" s="59"/>
      <c r="H24" s="55"/>
    </row>
    <row r="25" spans="1:8" ht="12.75" customHeight="1">
      <c r="A25" s="87">
        <v>9</v>
      </c>
      <c r="B25" s="229" t="s">
        <v>183</v>
      </c>
      <c r="C25" s="172" t="s">
        <v>186</v>
      </c>
      <c r="D25" s="79"/>
      <c r="E25" s="51"/>
      <c r="F25" s="52">
        <v>6800</v>
      </c>
      <c r="G25" s="59"/>
      <c r="H25" s="59"/>
    </row>
    <row r="26" spans="1:8" ht="12.75" customHeight="1">
      <c r="A26" s="11">
        <v>10</v>
      </c>
      <c r="B26" s="229" t="s">
        <v>184</v>
      </c>
      <c r="C26" s="172" t="s">
        <v>187</v>
      </c>
      <c r="D26" s="79"/>
      <c r="E26" s="51"/>
      <c r="F26" s="52">
        <v>349</v>
      </c>
      <c r="G26" s="59"/>
      <c r="H26" s="59"/>
    </row>
    <row r="27" spans="1:8" ht="12.75" customHeight="1">
      <c r="A27" s="11">
        <v>11</v>
      </c>
      <c r="B27" s="231" t="s">
        <v>188</v>
      </c>
      <c r="C27" s="172" t="s">
        <v>189</v>
      </c>
      <c r="D27" s="79"/>
      <c r="E27" s="51"/>
      <c r="F27" s="49">
        <v>400</v>
      </c>
      <c r="G27" s="59"/>
      <c r="H27" s="59"/>
    </row>
    <row r="28" spans="1:8" ht="12.75" customHeight="1">
      <c r="A28" s="11">
        <v>12</v>
      </c>
      <c r="B28" s="231" t="s">
        <v>190</v>
      </c>
      <c r="C28" s="172" t="s">
        <v>124</v>
      </c>
      <c r="D28" s="79"/>
      <c r="E28" s="51"/>
      <c r="F28" s="49">
        <v>98.5</v>
      </c>
      <c r="G28" s="59"/>
      <c r="H28" s="59"/>
    </row>
    <row r="29" spans="1:8" ht="12.75" customHeight="1">
      <c r="A29" s="11"/>
      <c r="B29" s="231" t="s">
        <v>176</v>
      </c>
      <c r="C29" s="172" t="s">
        <v>143</v>
      </c>
      <c r="D29" s="79"/>
      <c r="E29" s="51">
        <v>437</v>
      </c>
      <c r="F29" s="49"/>
      <c r="G29" s="59"/>
      <c r="H29" s="59"/>
    </row>
    <row r="30" spans="1:8" ht="12.75" customHeight="1">
      <c r="A30" s="11"/>
      <c r="B30" s="231" t="s">
        <v>191</v>
      </c>
      <c r="C30" s="172" t="s">
        <v>124</v>
      </c>
      <c r="D30" s="79"/>
      <c r="E30" s="51"/>
      <c r="F30" s="49">
        <v>84</v>
      </c>
      <c r="G30" s="59"/>
      <c r="H30" s="59"/>
    </row>
    <row r="31" spans="1:8" ht="12.75" customHeight="1">
      <c r="A31" s="11"/>
      <c r="B31" s="231" t="s">
        <v>192</v>
      </c>
      <c r="C31" s="172" t="s">
        <v>124</v>
      </c>
      <c r="D31" s="79"/>
      <c r="E31" s="51"/>
      <c r="F31" s="49">
        <v>5</v>
      </c>
      <c r="G31" s="59"/>
      <c r="H31" s="59"/>
    </row>
    <row r="32" spans="1:8" ht="12.75" customHeight="1">
      <c r="A32" s="11"/>
      <c r="B32" s="231" t="s">
        <v>180</v>
      </c>
      <c r="C32" s="172" t="s">
        <v>124</v>
      </c>
      <c r="D32" s="79"/>
      <c r="E32" s="51"/>
      <c r="F32" s="49">
        <v>100</v>
      </c>
      <c r="G32" s="59"/>
      <c r="H32" s="59"/>
    </row>
    <row r="33" spans="1:13" ht="12.75" customHeight="1">
      <c r="A33" s="11">
        <v>13</v>
      </c>
      <c r="B33" s="231" t="s">
        <v>193</v>
      </c>
      <c r="C33" s="232" t="s">
        <v>124</v>
      </c>
      <c r="D33" s="79"/>
      <c r="E33" s="51"/>
      <c r="F33" s="52">
        <v>99</v>
      </c>
      <c r="G33" s="59"/>
      <c r="H33" s="55"/>
      <c r="J33" s="8"/>
      <c r="K33" s="8"/>
      <c r="L33" s="8"/>
      <c r="M33" s="8"/>
    </row>
    <row r="34" spans="1:13" ht="12.75" customHeight="1">
      <c r="A34" s="11"/>
      <c r="B34" s="231" t="s">
        <v>194</v>
      </c>
      <c r="C34" s="232" t="s">
        <v>152</v>
      </c>
      <c r="D34" s="171" t="s">
        <v>195</v>
      </c>
      <c r="E34" s="233">
        <v>1500</v>
      </c>
      <c r="F34" s="52"/>
      <c r="G34" s="59"/>
      <c r="H34" s="55"/>
      <c r="J34" s="8"/>
      <c r="K34" s="8"/>
      <c r="L34" s="8"/>
      <c r="M34" s="8"/>
    </row>
    <row r="35" spans="1:13" ht="12.75" customHeight="1">
      <c r="A35" s="11"/>
      <c r="B35" s="231" t="s">
        <v>196</v>
      </c>
      <c r="C35" s="232" t="s">
        <v>197</v>
      </c>
      <c r="D35" s="79"/>
      <c r="E35" s="233">
        <v>5000</v>
      </c>
      <c r="F35" s="52"/>
      <c r="G35" s="59"/>
      <c r="H35" s="55"/>
      <c r="J35" s="8"/>
      <c r="K35" s="8"/>
      <c r="L35" s="8"/>
      <c r="M35" s="8"/>
    </row>
    <row r="36" spans="1:13" ht="12.75" customHeight="1">
      <c r="A36" s="11">
        <v>14</v>
      </c>
      <c r="B36" s="231" t="s">
        <v>198</v>
      </c>
      <c r="C36" s="232" t="s">
        <v>199</v>
      </c>
      <c r="D36" s="79"/>
      <c r="E36" s="54"/>
      <c r="F36" s="52">
        <v>5100</v>
      </c>
      <c r="G36" s="65"/>
      <c r="H36" s="64"/>
      <c r="J36" s="8"/>
      <c r="K36" s="8"/>
      <c r="L36" s="8"/>
      <c r="M36" s="8"/>
    </row>
    <row r="37" spans="1:13" ht="12.75" customHeight="1">
      <c r="A37" s="12" t="s">
        <v>125</v>
      </c>
      <c r="B37" s="231" t="s">
        <v>200</v>
      </c>
      <c r="C37" s="232" t="s">
        <v>124</v>
      </c>
      <c r="D37" s="79"/>
      <c r="E37" s="51"/>
      <c r="F37" s="52">
        <v>99</v>
      </c>
      <c r="G37" s="59"/>
      <c r="H37" s="59"/>
      <c r="J37" s="8"/>
      <c r="K37" s="8"/>
      <c r="L37" s="8"/>
      <c r="M37" s="8"/>
    </row>
    <row r="38" spans="1:13" ht="12.75" customHeight="1">
      <c r="A38" s="12"/>
      <c r="B38" s="231" t="s">
        <v>201</v>
      </c>
      <c r="C38" s="232" t="s">
        <v>202</v>
      </c>
      <c r="D38" s="79"/>
      <c r="E38" s="51">
        <v>398.75</v>
      </c>
      <c r="F38" s="52"/>
      <c r="G38" s="59"/>
      <c r="H38" s="59"/>
      <c r="J38" s="8"/>
      <c r="K38" s="8"/>
      <c r="L38" s="8"/>
      <c r="M38" s="8"/>
    </row>
    <row r="39" spans="1:13" ht="12.75" customHeight="1">
      <c r="A39" s="11" t="s">
        <v>295</v>
      </c>
      <c r="B39" s="236" t="s">
        <v>296</v>
      </c>
      <c r="C39" s="232" t="s">
        <v>275</v>
      </c>
      <c r="D39" s="79"/>
      <c r="E39" s="51">
        <v>4278</v>
      </c>
      <c r="F39" s="52"/>
      <c r="G39" s="59"/>
      <c r="H39" s="59"/>
      <c r="J39" s="8"/>
      <c r="K39" s="8"/>
      <c r="L39" s="8"/>
      <c r="M39" s="8"/>
    </row>
    <row r="40" spans="1:13" ht="12.75" customHeight="1">
      <c r="A40" s="12"/>
      <c r="B40" s="231" t="s">
        <v>297</v>
      </c>
      <c r="C40" s="232" t="s">
        <v>152</v>
      </c>
      <c r="D40" s="171" t="s">
        <v>298</v>
      </c>
      <c r="E40" s="51">
        <v>1500</v>
      </c>
      <c r="F40" s="52"/>
      <c r="G40" s="59"/>
      <c r="H40" s="59"/>
      <c r="J40" s="8"/>
      <c r="K40" s="8"/>
      <c r="L40" s="8"/>
      <c r="M40" s="8"/>
    </row>
    <row r="41" spans="1:13" ht="12.75" customHeight="1">
      <c r="A41" s="12" t="s">
        <v>126</v>
      </c>
      <c r="B41" s="231" t="s">
        <v>203</v>
      </c>
      <c r="C41" s="232" t="s">
        <v>204</v>
      </c>
      <c r="D41" s="79"/>
      <c r="E41" s="51"/>
      <c r="F41" s="52">
        <v>8500</v>
      </c>
      <c r="G41" s="59"/>
      <c r="H41" s="59"/>
      <c r="J41" s="8"/>
      <c r="K41" s="8"/>
      <c r="L41" s="8"/>
      <c r="M41" s="8"/>
    </row>
    <row r="42" spans="1:13" ht="12.75" customHeight="1">
      <c r="A42" s="12" t="s">
        <v>127</v>
      </c>
      <c r="B42" s="231" t="s">
        <v>205</v>
      </c>
      <c r="C42" s="232" t="s">
        <v>206</v>
      </c>
      <c r="D42" s="79"/>
      <c r="E42" s="51"/>
      <c r="F42" s="52">
        <v>530</v>
      </c>
      <c r="G42" s="59"/>
      <c r="H42" s="59"/>
      <c r="J42" s="8"/>
      <c r="K42" s="8"/>
      <c r="L42" s="8"/>
      <c r="M42" s="8"/>
    </row>
    <row r="43" spans="1:13" ht="12.75" customHeight="1">
      <c r="A43" s="12" t="s">
        <v>128</v>
      </c>
      <c r="B43" s="231" t="s">
        <v>207</v>
      </c>
      <c r="C43" s="232" t="s">
        <v>208</v>
      </c>
      <c r="D43" s="78"/>
      <c r="E43" s="51"/>
      <c r="F43" s="49">
        <v>1000</v>
      </c>
      <c r="G43" s="59"/>
      <c r="H43" s="59"/>
      <c r="J43" s="8"/>
      <c r="K43" s="8"/>
      <c r="L43" s="8"/>
      <c r="M43" s="8"/>
    </row>
    <row r="44" spans="1:13" ht="12.75" customHeight="1">
      <c r="A44" s="12" t="s">
        <v>129</v>
      </c>
      <c r="B44" s="231" t="s">
        <v>209</v>
      </c>
      <c r="C44" s="232" t="s">
        <v>210</v>
      </c>
      <c r="D44" s="81"/>
      <c r="E44" s="51">
        <v>2000</v>
      </c>
      <c r="F44" s="52"/>
      <c r="G44" s="59"/>
      <c r="H44" s="59"/>
      <c r="L44" s="8"/>
      <c r="M44" s="8"/>
    </row>
    <row r="45" spans="1:13" ht="12.75" customHeight="1">
      <c r="A45" s="12"/>
      <c r="B45" s="231" t="s">
        <v>211</v>
      </c>
      <c r="C45" s="232" t="s">
        <v>124</v>
      </c>
      <c r="D45" s="81"/>
      <c r="E45" s="51"/>
      <c r="F45" s="52">
        <v>117</v>
      </c>
      <c r="G45" s="59"/>
      <c r="H45" s="59"/>
      <c r="L45" s="8"/>
      <c r="M45" s="8"/>
    </row>
    <row r="46" spans="1:8" ht="12.75" customHeight="1">
      <c r="A46" s="12" t="s">
        <v>130</v>
      </c>
      <c r="B46" s="231" t="s">
        <v>212</v>
      </c>
      <c r="C46" s="173" t="s">
        <v>213</v>
      </c>
      <c r="D46" s="178"/>
      <c r="E46" s="51"/>
      <c r="F46" s="52">
        <v>6800</v>
      </c>
      <c r="G46" s="59"/>
      <c r="H46" s="59"/>
    </row>
    <row r="47" spans="1:10" ht="12.75" customHeight="1">
      <c r="A47" s="207" t="s">
        <v>131</v>
      </c>
      <c r="B47" s="234" t="s">
        <v>214</v>
      </c>
      <c r="C47" s="173" t="s">
        <v>215</v>
      </c>
      <c r="D47" s="178"/>
      <c r="E47" s="240">
        <v>5000</v>
      </c>
      <c r="F47" s="49"/>
      <c r="G47" s="59"/>
      <c r="H47" s="59"/>
      <c r="J47" s="8"/>
    </row>
    <row r="48" spans="1:10" ht="12.75" customHeight="1">
      <c r="A48" s="207"/>
      <c r="B48" s="234" t="s">
        <v>214</v>
      </c>
      <c r="C48" s="173" t="s">
        <v>124</v>
      </c>
      <c r="D48" s="178"/>
      <c r="E48" s="51"/>
      <c r="F48" s="49">
        <v>99</v>
      </c>
      <c r="G48" s="59"/>
      <c r="H48" s="59"/>
      <c r="J48" s="8"/>
    </row>
    <row r="49" spans="1:10" ht="12.75" customHeight="1">
      <c r="A49" s="207"/>
      <c r="B49" s="234" t="s">
        <v>216</v>
      </c>
      <c r="C49" s="173" t="s">
        <v>217</v>
      </c>
      <c r="D49" s="178"/>
      <c r="E49" s="51">
        <v>2000</v>
      </c>
      <c r="F49" s="49"/>
      <c r="G49" s="59"/>
      <c r="H49" s="59"/>
      <c r="J49" s="8"/>
    </row>
    <row r="50" spans="1:10" ht="12.75" customHeight="1">
      <c r="A50" s="237" t="s">
        <v>300</v>
      </c>
      <c r="B50" s="234" t="s">
        <v>299</v>
      </c>
      <c r="C50" s="173" t="s">
        <v>152</v>
      </c>
      <c r="D50" s="178" t="s">
        <v>240</v>
      </c>
      <c r="E50" s="51">
        <v>1500</v>
      </c>
      <c r="F50" s="49"/>
      <c r="G50" s="59"/>
      <c r="H50" s="59"/>
      <c r="J50" s="8"/>
    </row>
    <row r="51" spans="1:7" ht="12.75" customHeight="1">
      <c r="A51" s="207" t="s">
        <v>132</v>
      </c>
      <c r="B51" s="234" t="s">
        <v>218</v>
      </c>
      <c r="C51" s="173" t="s">
        <v>219</v>
      </c>
      <c r="D51" s="179"/>
      <c r="E51" s="51"/>
      <c r="F51" s="52">
        <v>3800</v>
      </c>
      <c r="G51" s="88"/>
    </row>
    <row r="52" spans="1:11" ht="12.75" customHeight="1">
      <c r="A52" s="207" t="s">
        <v>133</v>
      </c>
      <c r="B52" s="234" t="s">
        <v>220</v>
      </c>
      <c r="C52" s="173" t="s">
        <v>221</v>
      </c>
      <c r="D52" s="180"/>
      <c r="E52" s="51"/>
      <c r="F52" s="52">
        <v>94.5</v>
      </c>
      <c r="G52" s="59"/>
      <c r="H52" s="60"/>
      <c r="J52" s="8"/>
      <c r="K52" s="43"/>
    </row>
    <row r="53" spans="1:11" ht="12.75" customHeight="1">
      <c r="A53" s="207"/>
      <c r="B53" s="234" t="s">
        <v>223</v>
      </c>
      <c r="C53" s="173" t="s">
        <v>222</v>
      </c>
      <c r="D53" s="180"/>
      <c r="E53" s="51">
        <v>1800</v>
      </c>
      <c r="F53" s="52"/>
      <c r="G53" s="59"/>
      <c r="H53" s="60"/>
      <c r="J53" s="8"/>
      <c r="K53" s="43"/>
    </row>
    <row r="54" spans="1:11" ht="12.75" customHeight="1">
      <c r="A54" s="207" t="s">
        <v>134</v>
      </c>
      <c r="B54" s="234" t="s">
        <v>224</v>
      </c>
      <c r="C54" s="173" t="s">
        <v>225</v>
      </c>
      <c r="D54" s="177"/>
      <c r="E54" s="51"/>
      <c r="F54" s="52">
        <v>260.63</v>
      </c>
      <c r="G54" s="59"/>
      <c r="H54" s="60"/>
      <c r="J54" s="8"/>
      <c r="K54" s="43"/>
    </row>
    <row r="55" spans="1:11" ht="12.75" customHeight="1">
      <c r="A55" s="12" t="s">
        <v>135</v>
      </c>
      <c r="B55" s="231" t="s">
        <v>226</v>
      </c>
      <c r="C55" s="173" t="s">
        <v>227</v>
      </c>
      <c r="D55" s="177"/>
      <c r="E55" s="51"/>
      <c r="F55" s="52">
        <v>5000</v>
      </c>
      <c r="G55" s="59"/>
      <c r="H55" s="60"/>
      <c r="J55" s="8"/>
      <c r="K55" s="43"/>
    </row>
    <row r="56" spans="1:11" ht="12.75" customHeight="1">
      <c r="A56" s="12" t="s">
        <v>136</v>
      </c>
      <c r="B56" s="231" t="s">
        <v>228</v>
      </c>
      <c r="C56" s="173" t="s">
        <v>229</v>
      </c>
      <c r="D56" s="177"/>
      <c r="E56" s="51">
        <v>7000</v>
      </c>
      <c r="F56" s="52"/>
      <c r="G56" s="59"/>
      <c r="H56" s="60"/>
      <c r="J56" s="8"/>
      <c r="K56" s="43"/>
    </row>
    <row r="57" spans="1:11" ht="12.75" customHeight="1">
      <c r="A57" s="12" t="s">
        <v>137</v>
      </c>
      <c r="B57" s="231" t="s">
        <v>231</v>
      </c>
      <c r="C57" s="173" t="s">
        <v>230</v>
      </c>
      <c r="D57" s="177"/>
      <c r="E57" s="51"/>
      <c r="F57" s="52">
        <v>11500</v>
      </c>
      <c r="G57" s="59"/>
      <c r="H57" s="60"/>
      <c r="J57" s="8"/>
      <c r="K57" s="43"/>
    </row>
    <row r="58" spans="1:11" ht="12.75" customHeight="1">
      <c r="A58" s="12">
        <v>28</v>
      </c>
      <c r="B58" s="231" t="s">
        <v>232</v>
      </c>
      <c r="C58" s="173" t="s">
        <v>233</v>
      </c>
      <c r="D58" s="177"/>
      <c r="E58" s="51"/>
      <c r="F58" s="52">
        <v>5000</v>
      </c>
      <c r="G58" s="59"/>
      <c r="H58" s="60"/>
      <c r="J58" s="8"/>
      <c r="K58" s="43"/>
    </row>
    <row r="59" spans="1:11" ht="12.75" customHeight="1">
      <c r="A59" s="12">
        <v>29</v>
      </c>
      <c r="B59" s="231" t="s">
        <v>234</v>
      </c>
      <c r="C59" s="173" t="s">
        <v>124</v>
      </c>
      <c r="D59" s="177"/>
      <c r="E59" s="51"/>
      <c r="F59" s="52">
        <v>94.5</v>
      </c>
      <c r="G59" s="59"/>
      <c r="H59" s="60"/>
      <c r="J59" s="8"/>
      <c r="K59" s="43"/>
    </row>
    <row r="60" spans="1:11" ht="12.75" customHeight="1">
      <c r="A60" s="12"/>
      <c r="B60" s="231" t="s">
        <v>224</v>
      </c>
      <c r="C60" s="173" t="s">
        <v>143</v>
      </c>
      <c r="D60" s="177"/>
      <c r="E60" s="51">
        <v>437.3</v>
      </c>
      <c r="F60" s="52"/>
      <c r="G60" s="59"/>
      <c r="H60" s="60"/>
      <c r="J60" s="8"/>
      <c r="K60" s="43"/>
    </row>
    <row r="61" spans="1:11" ht="12.75" customHeight="1">
      <c r="A61" s="12"/>
      <c r="B61" s="231" t="s">
        <v>235</v>
      </c>
      <c r="C61" s="173" t="s">
        <v>236</v>
      </c>
      <c r="D61" s="177"/>
      <c r="E61" s="51">
        <v>4000</v>
      </c>
      <c r="F61" s="52"/>
      <c r="G61" s="59"/>
      <c r="H61" s="60"/>
      <c r="J61" s="8"/>
      <c r="K61" s="43"/>
    </row>
    <row r="62" spans="1:11" ht="12.75" customHeight="1">
      <c r="A62" s="12"/>
      <c r="B62" s="231" t="s">
        <v>237</v>
      </c>
      <c r="C62" s="173" t="s">
        <v>152</v>
      </c>
      <c r="D62" s="177" t="s">
        <v>238</v>
      </c>
      <c r="E62" s="51">
        <v>750</v>
      </c>
      <c r="F62" s="52"/>
      <c r="G62" s="59"/>
      <c r="H62" s="60"/>
      <c r="J62" s="8"/>
      <c r="K62" s="43"/>
    </row>
    <row r="63" spans="1:11" ht="12.75" customHeight="1">
      <c r="A63" s="12"/>
      <c r="B63" s="231" t="s">
        <v>239</v>
      </c>
      <c r="C63" s="173" t="s">
        <v>152</v>
      </c>
      <c r="D63" s="177" t="s">
        <v>240</v>
      </c>
      <c r="E63" s="51">
        <v>1500</v>
      </c>
      <c r="F63" s="52"/>
      <c r="G63" s="59"/>
      <c r="H63" s="60"/>
      <c r="J63" s="8"/>
      <c r="K63" s="43"/>
    </row>
    <row r="64" spans="1:11" ht="12.75" customHeight="1">
      <c r="A64" s="12"/>
      <c r="B64" s="231" t="s">
        <v>241</v>
      </c>
      <c r="C64" s="173" t="s">
        <v>152</v>
      </c>
      <c r="D64" s="177" t="s">
        <v>8</v>
      </c>
      <c r="E64" s="51">
        <v>1500</v>
      </c>
      <c r="F64" s="52"/>
      <c r="G64" s="59"/>
      <c r="H64" s="60"/>
      <c r="J64" s="8"/>
      <c r="K64" s="43"/>
    </row>
    <row r="65" spans="1:11" ht="12.75" customHeight="1">
      <c r="A65" s="12"/>
      <c r="B65" s="231" t="s">
        <v>241</v>
      </c>
      <c r="C65" s="173" t="s">
        <v>152</v>
      </c>
      <c r="D65" s="177" t="s">
        <v>242</v>
      </c>
      <c r="E65" s="51">
        <v>1500</v>
      </c>
      <c r="F65" s="52"/>
      <c r="G65" s="59"/>
      <c r="H65" s="60"/>
      <c r="J65" s="8"/>
      <c r="K65" s="43"/>
    </row>
    <row r="66" spans="1:11" ht="12.75" customHeight="1">
      <c r="A66" s="12"/>
      <c r="B66" s="231" t="s">
        <v>231</v>
      </c>
      <c r="C66" s="173" t="s">
        <v>152</v>
      </c>
      <c r="D66" s="177" t="s">
        <v>243</v>
      </c>
      <c r="E66" s="51">
        <v>1500</v>
      </c>
      <c r="F66" s="52"/>
      <c r="G66" s="59"/>
      <c r="H66" s="60"/>
      <c r="J66" s="8"/>
      <c r="K66" s="43"/>
    </row>
    <row r="67" spans="1:11" ht="12.75" customHeight="1">
      <c r="A67" s="12"/>
      <c r="B67" s="231" t="s">
        <v>294</v>
      </c>
      <c r="C67" s="173" t="s">
        <v>152</v>
      </c>
      <c r="D67" s="177" t="s">
        <v>244</v>
      </c>
      <c r="E67" s="51">
        <v>1500</v>
      </c>
      <c r="F67" s="52"/>
      <c r="G67" s="59"/>
      <c r="H67" s="60"/>
      <c r="J67" s="8"/>
      <c r="K67" s="43"/>
    </row>
    <row r="68" spans="1:11" ht="12.75" customHeight="1">
      <c r="A68" s="12"/>
      <c r="B68" s="231" t="s">
        <v>294</v>
      </c>
      <c r="C68" s="173" t="s">
        <v>152</v>
      </c>
      <c r="D68" s="177" t="s">
        <v>245</v>
      </c>
      <c r="E68" s="51">
        <v>1500</v>
      </c>
      <c r="F68" s="52"/>
      <c r="G68" s="59"/>
      <c r="H68" s="60"/>
      <c r="J68" s="8"/>
      <c r="K68" s="43"/>
    </row>
    <row r="69" spans="1:11" ht="12.75" customHeight="1">
      <c r="A69" s="12"/>
      <c r="B69" s="231" t="s">
        <v>294</v>
      </c>
      <c r="C69" s="173" t="s">
        <v>152</v>
      </c>
      <c r="D69" s="177" t="s">
        <v>246</v>
      </c>
      <c r="E69" s="51">
        <v>1500</v>
      </c>
      <c r="F69" s="52"/>
      <c r="G69" s="59"/>
      <c r="H69" s="60"/>
      <c r="J69" s="8"/>
      <c r="K69" s="43"/>
    </row>
    <row r="70" spans="1:11" ht="12.75" customHeight="1">
      <c r="A70" s="12"/>
      <c r="B70" s="231" t="s">
        <v>247</v>
      </c>
      <c r="C70" s="173" t="s">
        <v>152</v>
      </c>
      <c r="D70" s="177" t="s">
        <v>120</v>
      </c>
      <c r="E70" s="51">
        <v>1500</v>
      </c>
      <c r="F70" s="52"/>
      <c r="G70" s="59"/>
      <c r="H70" s="60"/>
      <c r="J70" s="8"/>
      <c r="K70" s="43"/>
    </row>
    <row r="71" spans="1:11" ht="12.75" customHeight="1">
      <c r="A71" s="12"/>
      <c r="B71" s="231" t="s">
        <v>248</v>
      </c>
      <c r="C71" s="173" t="s">
        <v>124</v>
      </c>
      <c r="D71" s="177"/>
      <c r="E71" s="51"/>
      <c r="F71" s="52">
        <v>2.5</v>
      </c>
      <c r="G71" s="59"/>
      <c r="H71" s="60"/>
      <c r="J71" s="8"/>
      <c r="K71" s="43"/>
    </row>
    <row r="72" spans="1:11" ht="12.75" customHeight="1">
      <c r="A72" s="12">
        <v>30</v>
      </c>
      <c r="B72" s="231" t="s">
        <v>249</v>
      </c>
      <c r="C72" s="173" t="s">
        <v>250</v>
      </c>
      <c r="D72" s="177"/>
      <c r="E72" s="51"/>
      <c r="F72" s="52">
        <v>5000</v>
      </c>
      <c r="G72" s="59"/>
      <c r="H72" s="60"/>
      <c r="J72" s="8"/>
      <c r="K72" s="43"/>
    </row>
    <row r="73" spans="1:11" ht="12.75" customHeight="1">
      <c r="A73" s="12">
        <v>31</v>
      </c>
      <c r="B73" s="231" t="s">
        <v>251</v>
      </c>
      <c r="C73" s="173" t="s">
        <v>252</v>
      </c>
      <c r="D73" s="177"/>
      <c r="E73" s="51">
        <v>30000</v>
      </c>
      <c r="F73" s="52"/>
      <c r="G73" s="59"/>
      <c r="H73" s="60"/>
      <c r="J73" s="8"/>
      <c r="K73" s="43"/>
    </row>
    <row r="74" spans="1:11" ht="12.75" customHeight="1">
      <c r="A74" s="12">
        <v>32</v>
      </c>
      <c r="B74" s="231" t="s">
        <v>254</v>
      </c>
      <c r="C74" s="173" t="s">
        <v>253</v>
      </c>
      <c r="D74" s="177"/>
      <c r="E74" s="51"/>
      <c r="F74" s="52">
        <v>1800</v>
      </c>
      <c r="G74" s="59"/>
      <c r="H74" s="60"/>
      <c r="J74" s="8"/>
      <c r="K74" s="43"/>
    </row>
    <row r="75" spans="1:11" ht="12.75" customHeight="1">
      <c r="A75" s="12">
        <v>33</v>
      </c>
      <c r="B75" s="231" t="s">
        <v>254</v>
      </c>
      <c r="C75" s="173" t="s">
        <v>255</v>
      </c>
      <c r="D75" s="177"/>
      <c r="E75" s="51"/>
      <c r="F75" s="52">
        <v>500</v>
      </c>
      <c r="G75" s="59"/>
      <c r="H75" s="60"/>
      <c r="J75" s="8"/>
      <c r="K75" s="43"/>
    </row>
    <row r="76" spans="1:11" ht="12.75" customHeight="1">
      <c r="A76" s="12">
        <v>34</v>
      </c>
      <c r="B76" s="231" t="s">
        <v>256</v>
      </c>
      <c r="C76" s="173" t="s">
        <v>124</v>
      </c>
      <c r="D76" s="177"/>
      <c r="E76" s="51"/>
      <c r="F76" s="52">
        <v>103.5</v>
      </c>
      <c r="G76" s="59"/>
      <c r="H76" s="60"/>
      <c r="J76" s="8"/>
      <c r="K76" s="43"/>
    </row>
    <row r="77" spans="1:11" ht="12.75" customHeight="1">
      <c r="A77" s="12"/>
      <c r="B77" s="231" t="s">
        <v>256</v>
      </c>
      <c r="C77" s="173" t="s">
        <v>152</v>
      </c>
      <c r="D77" s="177" t="s">
        <v>238</v>
      </c>
      <c r="E77" s="51">
        <v>750</v>
      </c>
      <c r="F77" s="52"/>
      <c r="G77" s="59"/>
      <c r="H77" s="60"/>
      <c r="J77" s="8"/>
      <c r="K77" s="43"/>
    </row>
    <row r="78" spans="1:11" ht="12.75" customHeight="1">
      <c r="A78" s="12">
        <v>35</v>
      </c>
      <c r="B78" s="231" t="s">
        <v>257</v>
      </c>
      <c r="C78" s="173" t="s">
        <v>258</v>
      </c>
      <c r="D78" s="177"/>
      <c r="E78" s="51"/>
      <c r="F78" s="52">
        <v>264</v>
      </c>
      <c r="G78" s="59"/>
      <c r="H78" s="60"/>
      <c r="J78" s="8"/>
      <c r="K78" s="43"/>
    </row>
    <row r="79" spans="1:11" ht="12.75" customHeight="1">
      <c r="A79" s="12">
        <v>36</v>
      </c>
      <c r="B79" s="231" t="s">
        <v>259</v>
      </c>
      <c r="C79" s="173" t="s">
        <v>260</v>
      </c>
      <c r="D79" s="177"/>
      <c r="E79" s="51"/>
      <c r="F79" s="52">
        <v>500</v>
      </c>
      <c r="G79" s="59"/>
      <c r="H79" s="60"/>
      <c r="J79" s="8"/>
      <c r="K79" s="43"/>
    </row>
    <row r="80" spans="1:11" ht="12.75" customHeight="1">
      <c r="A80" s="12">
        <v>37</v>
      </c>
      <c r="B80" s="231" t="s">
        <v>261</v>
      </c>
      <c r="C80" s="173" t="s">
        <v>262</v>
      </c>
      <c r="D80" s="177"/>
      <c r="E80" s="51"/>
      <c r="F80" s="52">
        <v>8300</v>
      </c>
      <c r="G80" s="59"/>
      <c r="H80" s="60"/>
      <c r="J80" s="8"/>
      <c r="K80" s="43"/>
    </row>
    <row r="81" spans="1:12" ht="12.75" customHeight="1">
      <c r="A81" s="12">
        <v>38</v>
      </c>
      <c r="B81" s="231" t="s">
        <v>145</v>
      </c>
      <c r="C81" s="173" t="s">
        <v>263</v>
      </c>
      <c r="D81" s="177"/>
      <c r="E81" s="51"/>
      <c r="F81" s="52">
        <v>449</v>
      </c>
      <c r="G81" s="59"/>
      <c r="H81" s="60"/>
      <c r="J81" s="8"/>
      <c r="K81" s="43"/>
      <c r="L81" s="211"/>
    </row>
    <row r="82" spans="1:11" ht="12.75" customHeight="1">
      <c r="A82" s="12">
        <v>39</v>
      </c>
      <c r="B82" s="231" t="s">
        <v>264</v>
      </c>
      <c r="C82" s="173" t="s">
        <v>265</v>
      </c>
      <c r="D82" s="177"/>
      <c r="E82" s="51"/>
      <c r="F82" s="52">
        <v>140</v>
      </c>
      <c r="G82" s="59"/>
      <c r="H82" s="60"/>
      <c r="J82" s="8"/>
      <c r="K82" s="43"/>
    </row>
    <row r="83" spans="1:11" ht="12.75" customHeight="1">
      <c r="A83" s="12"/>
      <c r="B83" s="231" t="s">
        <v>264</v>
      </c>
      <c r="C83" s="173" t="s">
        <v>266</v>
      </c>
      <c r="D83" s="177"/>
      <c r="E83" s="51"/>
      <c r="F83" s="52">
        <v>130</v>
      </c>
      <c r="G83" s="59"/>
      <c r="H83" s="60"/>
      <c r="J83" s="8"/>
      <c r="K83" s="43"/>
    </row>
    <row r="84" spans="1:11" ht="12.75" customHeight="1">
      <c r="A84" s="12"/>
      <c r="B84" s="231" t="s">
        <v>264</v>
      </c>
      <c r="C84" s="173" t="s">
        <v>267</v>
      </c>
      <c r="D84" s="177"/>
      <c r="E84" s="51"/>
      <c r="F84" s="52">
        <v>14.9</v>
      </c>
      <c r="G84" s="59"/>
      <c r="H84" s="60"/>
      <c r="J84" s="8"/>
      <c r="K84" s="43"/>
    </row>
    <row r="85" spans="1:11" ht="12.75" customHeight="1">
      <c r="A85" s="12">
        <v>40</v>
      </c>
      <c r="B85" s="231" t="s">
        <v>268</v>
      </c>
      <c r="C85" s="173" t="s">
        <v>269</v>
      </c>
      <c r="D85" s="177"/>
      <c r="E85" s="51"/>
      <c r="F85" s="52">
        <v>2590</v>
      </c>
      <c r="G85" s="59"/>
      <c r="H85" s="60"/>
      <c r="J85" s="8"/>
      <c r="K85" s="43"/>
    </row>
    <row r="86" spans="1:11" ht="12.75" customHeight="1">
      <c r="A86" s="12">
        <v>41</v>
      </c>
      <c r="B86" s="231" t="s">
        <v>270</v>
      </c>
      <c r="C86" s="173" t="s">
        <v>271</v>
      </c>
      <c r="D86" s="177"/>
      <c r="E86" s="51"/>
      <c r="F86" s="52">
        <v>4531.1</v>
      </c>
      <c r="G86" s="59"/>
      <c r="H86" s="60"/>
      <c r="J86" s="8"/>
      <c r="K86" s="43"/>
    </row>
    <row r="87" spans="1:11" ht="12.75" customHeight="1">
      <c r="A87" s="12"/>
      <c r="B87" s="231" t="s">
        <v>270</v>
      </c>
      <c r="C87" s="173" t="s">
        <v>272</v>
      </c>
      <c r="D87" s="177"/>
      <c r="E87" s="51"/>
      <c r="F87" s="52">
        <v>19.9</v>
      </c>
      <c r="G87" s="59"/>
      <c r="H87" s="60"/>
      <c r="J87" s="8"/>
      <c r="K87" s="43"/>
    </row>
    <row r="88" spans="1:11" ht="12.75" customHeight="1">
      <c r="A88" s="12">
        <v>42</v>
      </c>
      <c r="B88" s="231" t="s">
        <v>273</v>
      </c>
      <c r="C88" s="173" t="s">
        <v>124</v>
      </c>
      <c r="D88" s="177"/>
      <c r="E88" s="51"/>
      <c r="F88" s="52">
        <v>103.5</v>
      </c>
      <c r="G88" s="59"/>
      <c r="H88" s="60"/>
      <c r="J88" s="8"/>
      <c r="K88" s="43"/>
    </row>
    <row r="89" spans="1:11" ht="12.75" customHeight="1">
      <c r="A89" s="12"/>
      <c r="B89" s="231" t="s">
        <v>274</v>
      </c>
      <c r="C89" s="173" t="s">
        <v>275</v>
      </c>
      <c r="D89" s="177"/>
      <c r="E89" s="51">
        <v>5900</v>
      </c>
      <c r="F89" s="52"/>
      <c r="G89" s="59"/>
      <c r="H89" s="60"/>
      <c r="J89" s="8"/>
      <c r="K89" s="43"/>
    </row>
    <row r="90" spans="1:11" ht="12.75" customHeight="1">
      <c r="A90" s="12"/>
      <c r="B90" s="231" t="s">
        <v>270</v>
      </c>
      <c r="C90" s="173" t="s">
        <v>276</v>
      </c>
      <c r="D90" s="177"/>
      <c r="E90" s="51"/>
      <c r="F90" s="52">
        <v>15</v>
      </c>
      <c r="G90" s="59"/>
      <c r="H90" s="60"/>
      <c r="J90" s="8"/>
      <c r="K90" s="43"/>
    </row>
    <row r="91" spans="1:11" ht="12.75" customHeight="1">
      <c r="A91" s="12">
        <v>43</v>
      </c>
      <c r="B91" s="231" t="s">
        <v>301</v>
      </c>
      <c r="C91" s="173" t="s">
        <v>302</v>
      </c>
      <c r="D91" s="177"/>
      <c r="E91" s="51"/>
      <c r="F91" s="52">
        <v>2000</v>
      </c>
      <c r="G91" s="59"/>
      <c r="H91" s="60"/>
      <c r="J91" s="8"/>
      <c r="K91" s="43"/>
    </row>
    <row r="92" spans="1:11" ht="12.75" customHeight="1">
      <c r="A92" s="12">
        <v>44</v>
      </c>
      <c r="B92" s="231" t="s">
        <v>301</v>
      </c>
      <c r="C92" s="173" t="s">
        <v>303</v>
      </c>
      <c r="D92" s="177"/>
      <c r="E92" s="51"/>
      <c r="F92" s="52">
        <v>1300</v>
      </c>
      <c r="G92" s="59"/>
      <c r="H92" s="60"/>
      <c r="J92" s="8"/>
      <c r="K92" s="43"/>
    </row>
    <row r="93" spans="1:11" ht="12.75" customHeight="1">
      <c r="A93" s="12">
        <v>45</v>
      </c>
      <c r="B93" s="236" t="s">
        <v>301</v>
      </c>
      <c r="C93" s="173" t="s">
        <v>304</v>
      </c>
      <c r="D93" s="177"/>
      <c r="E93" s="51"/>
      <c r="F93" s="52">
        <v>3500</v>
      </c>
      <c r="G93" s="59"/>
      <c r="H93" s="60"/>
      <c r="J93" s="8"/>
      <c r="K93" s="43"/>
    </row>
    <row r="94" spans="1:11" ht="12.75" customHeight="1">
      <c r="A94" s="12">
        <v>46</v>
      </c>
      <c r="B94" s="231" t="s">
        <v>301</v>
      </c>
      <c r="C94" s="173" t="s">
        <v>305</v>
      </c>
      <c r="D94" s="177"/>
      <c r="E94" s="51"/>
      <c r="F94" s="52">
        <v>200</v>
      </c>
      <c r="G94" s="59"/>
      <c r="H94" s="60"/>
      <c r="J94" s="8"/>
      <c r="K94" s="43"/>
    </row>
    <row r="95" spans="1:11" ht="12.75" customHeight="1">
      <c r="A95" s="12">
        <v>47</v>
      </c>
      <c r="B95" s="231" t="s">
        <v>306</v>
      </c>
      <c r="C95" s="173" t="s">
        <v>307</v>
      </c>
      <c r="D95" s="177"/>
      <c r="E95" s="51"/>
      <c r="F95" s="52">
        <v>400</v>
      </c>
      <c r="G95" s="59"/>
      <c r="H95" s="60"/>
      <c r="J95" s="8"/>
      <c r="K95" s="43"/>
    </row>
    <row r="96" spans="1:11" ht="12.75" customHeight="1">
      <c r="A96" s="12">
        <v>48</v>
      </c>
      <c r="B96" s="231" t="s">
        <v>308</v>
      </c>
      <c r="C96" s="173" t="s">
        <v>309</v>
      </c>
      <c r="D96" s="177"/>
      <c r="E96" s="51">
        <v>2000</v>
      </c>
      <c r="F96" s="52"/>
      <c r="G96" s="59"/>
      <c r="H96" s="60"/>
      <c r="J96" s="8"/>
      <c r="K96" s="43"/>
    </row>
    <row r="97" spans="1:11" ht="12.75" customHeight="1">
      <c r="A97" s="12">
        <v>49</v>
      </c>
      <c r="B97" s="231" t="s">
        <v>310</v>
      </c>
      <c r="C97" s="173" t="s">
        <v>311</v>
      </c>
      <c r="D97" s="177"/>
      <c r="E97" s="51"/>
      <c r="F97" s="52">
        <v>1750</v>
      </c>
      <c r="G97" s="59"/>
      <c r="H97" s="60"/>
      <c r="J97" s="8"/>
      <c r="K97" s="43"/>
    </row>
    <row r="98" spans="1:11" ht="12.75" customHeight="1">
      <c r="A98" s="12"/>
      <c r="B98" s="231" t="s">
        <v>310</v>
      </c>
      <c r="C98" s="173" t="s">
        <v>312</v>
      </c>
      <c r="D98" s="177"/>
      <c r="E98" s="51"/>
      <c r="F98" s="52">
        <v>13600</v>
      </c>
      <c r="G98" s="59"/>
      <c r="H98" s="60"/>
      <c r="J98" s="8"/>
      <c r="K98" s="43"/>
    </row>
    <row r="99" spans="1:11" ht="12.75" customHeight="1">
      <c r="A99" s="12">
        <v>50</v>
      </c>
      <c r="B99" s="231" t="s">
        <v>313</v>
      </c>
      <c r="C99" s="173" t="s">
        <v>314</v>
      </c>
      <c r="D99" s="177"/>
      <c r="E99" s="51"/>
      <c r="F99" s="52">
        <v>130</v>
      </c>
      <c r="G99" s="59"/>
      <c r="H99" s="60"/>
      <c r="J99" s="8"/>
      <c r="K99" s="43"/>
    </row>
    <row r="100" spans="1:11" ht="12.75" customHeight="1">
      <c r="A100" s="12"/>
      <c r="B100" s="231" t="s">
        <v>313</v>
      </c>
      <c r="C100" s="173" t="s">
        <v>315</v>
      </c>
      <c r="D100" s="177"/>
      <c r="E100" s="51"/>
      <c r="F100" s="242">
        <v>5000</v>
      </c>
      <c r="G100" s="59"/>
      <c r="H100" s="60"/>
      <c r="J100" s="8"/>
      <c r="K100" s="43"/>
    </row>
    <row r="101" spans="1:11" ht="12.75" customHeight="1">
      <c r="A101" s="12">
        <v>51</v>
      </c>
      <c r="B101" s="231" t="s">
        <v>313</v>
      </c>
      <c r="C101" s="173" t="s">
        <v>316</v>
      </c>
      <c r="D101" s="177"/>
      <c r="E101" s="51"/>
      <c r="F101" s="52">
        <v>8250</v>
      </c>
      <c r="G101" s="59"/>
      <c r="H101" s="60" t="s">
        <v>346</v>
      </c>
      <c r="J101" s="8"/>
      <c r="K101" s="43"/>
    </row>
    <row r="102" spans="1:11" ht="12.75" customHeight="1">
      <c r="A102" s="12">
        <v>52</v>
      </c>
      <c r="B102" s="231" t="s">
        <v>317</v>
      </c>
      <c r="C102" s="163" t="s">
        <v>328</v>
      </c>
      <c r="D102" s="177"/>
      <c r="E102" s="51">
        <v>29539</v>
      </c>
      <c r="F102" s="52"/>
      <c r="G102" s="59"/>
      <c r="H102" s="60"/>
      <c r="J102" s="8"/>
      <c r="K102" s="43"/>
    </row>
    <row r="103" spans="1:11" ht="12.75" customHeight="1">
      <c r="A103" s="12"/>
      <c r="B103" s="231" t="s">
        <v>317</v>
      </c>
      <c r="C103" s="163" t="s">
        <v>318</v>
      </c>
      <c r="D103" s="177"/>
      <c r="E103" s="51"/>
      <c r="F103" s="52">
        <v>104.5</v>
      </c>
      <c r="G103" s="59"/>
      <c r="H103" s="60"/>
      <c r="J103" s="8"/>
      <c r="K103" s="43"/>
    </row>
    <row r="104" spans="1:11" ht="12.75" customHeight="1">
      <c r="A104" s="12"/>
      <c r="B104" s="231" t="s">
        <v>317</v>
      </c>
      <c r="C104" s="173" t="s">
        <v>319</v>
      </c>
      <c r="D104" s="177"/>
      <c r="E104" s="51"/>
      <c r="F104" s="52">
        <v>51</v>
      </c>
      <c r="G104" s="59"/>
      <c r="H104" s="60"/>
      <c r="J104" s="8"/>
      <c r="K104" s="43"/>
    </row>
    <row r="105" spans="1:11" ht="12.75" customHeight="1">
      <c r="A105" s="12"/>
      <c r="B105" s="231"/>
      <c r="C105" s="173" t="s">
        <v>323</v>
      </c>
      <c r="D105" s="177" t="s">
        <v>8</v>
      </c>
      <c r="E105" s="51">
        <v>240</v>
      </c>
      <c r="F105" s="52"/>
      <c r="G105" s="59"/>
      <c r="H105" s="60"/>
      <c r="J105" s="8"/>
      <c r="K105" s="43"/>
    </row>
    <row r="106" spans="1:11" ht="12.75" customHeight="1">
      <c r="A106" s="12"/>
      <c r="B106" s="231"/>
      <c r="C106" s="173" t="s">
        <v>321</v>
      </c>
      <c r="D106" s="177" t="s">
        <v>242</v>
      </c>
      <c r="E106" s="51">
        <v>240</v>
      </c>
      <c r="F106" s="52"/>
      <c r="G106" s="59"/>
      <c r="H106" s="60"/>
      <c r="J106" s="8"/>
      <c r="K106" s="43"/>
    </row>
    <row r="107" spans="1:11" ht="12.75" customHeight="1">
      <c r="A107" s="12"/>
      <c r="B107" s="231"/>
      <c r="C107" s="173" t="s">
        <v>322</v>
      </c>
      <c r="D107" s="177" t="s">
        <v>282</v>
      </c>
      <c r="E107" s="51">
        <v>240</v>
      </c>
      <c r="F107" s="52"/>
      <c r="G107" s="59"/>
      <c r="H107" s="60"/>
      <c r="J107" s="8"/>
      <c r="K107" s="43"/>
    </row>
    <row r="108" spans="1:11" ht="12.75" customHeight="1">
      <c r="A108" s="12"/>
      <c r="B108" s="231"/>
      <c r="C108" s="173" t="s">
        <v>324</v>
      </c>
      <c r="D108" s="177" t="s">
        <v>320</v>
      </c>
      <c r="E108" s="51">
        <v>240</v>
      </c>
      <c r="F108" s="52"/>
      <c r="G108" s="59"/>
      <c r="H108" s="60"/>
      <c r="J108" s="8"/>
      <c r="K108" s="43"/>
    </row>
    <row r="109" spans="1:11" ht="12.75" customHeight="1">
      <c r="A109" s="12"/>
      <c r="B109" s="231"/>
      <c r="C109" s="173" t="s">
        <v>325</v>
      </c>
      <c r="D109" s="177" t="s">
        <v>246</v>
      </c>
      <c r="E109" s="51">
        <v>250</v>
      </c>
      <c r="F109" s="52"/>
      <c r="G109" s="59"/>
      <c r="H109" s="60"/>
      <c r="J109" s="8"/>
      <c r="K109" s="43"/>
    </row>
    <row r="110" spans="1:11" ht="12.75" customHeight="1">
      <c r="A110" s="12"/>
      <c r="B110" s="231"/>
      <c r="C110" s="163" t="s">
        <v>326</v>
      </c>
      <c r="D110" s="238" t="s">
        <v>327</v>
      </c>
      <c r="E110" s="51">
        <v>3000</v>
      </c>
      <c r="F110" s="52"/>
      <c r="G110" s="59"/>
      <c r="H110" s="60"/>
      <c r="J110" s="8"/>
      <c r="K110" s="43"/>
    </row>
    <row r="111" spans="1:11" ht="12.75" customHeight="1">
      <c r="A111" s="12"/>
      <c r="B111" s="231"/>
      <c r="C111" s="173" t="s">
        <v>124</v>
      </c>
      <c r="D111" s="177"/>
      <c r="E111" s="51"/>
      <c r="F111" s="52">
        <v>2.5</v>
      </c>
      <c r="G111" s="59"/>
      <c r="H111" s="60"/>
      <c r="J111" s="8"/>
      <c r="K111" s="43"/>
    </row>
    <row r="112" spans="1:11" ht="12.75" customHeight="1">
      <c r="A112" s="12"/>
      <c r="B112" s="231"/>
      <c r="C112" s="173" t="s">
        <v>68</v>
      </c>
      <c r="D112" s="177"/>
      <c r="E112" s="51">
        <v>17.85</v>
      </c>
      <c r="F112" s="52"/>
      <c r="G112" s="59"/>
      <c r="H112" s="60"/>
      <c r="J112" s="8"/>
      <c r="K112" s="43"/>
    </row>
    <row r="113" spans="1:11" ht="12.75" customHeight="1">
      <c r="A113" s="12"/>
      <c r="B113" s="231"/>
      <c r="C113" s="163"/>
      <c r="D113" s="177"/>
      <c r="E113" s="51"/>
      <c r="F113" s="52"/>
      <c r="G113" s="59"/>
      <c r="H113" s="60"/>
      <c r="J113" s="8"/>
      <c r="K113" s="43"/>
    </row>
    <row r="114" spans="1:9" ht="17.25" customHeight="1" thickBot="1">
      <c r="A114" s="10"/>
      <c r="B114" s="10"/>
      <c r="C114" s="72"/>
      <c r="D114" s="41"/>
      <c r="E114" s="89">
        <f>SUM(E4:E113)</f>
        <v>149579.14</v>
      </c>
      <c r="F114" s="90">
        <f>SUM(F4:F113)</f>
        <v>132588.93</v>
      </c>
      <c r="G114" s="1"/>
      <c r="H114" s="74" t="s">
        <v>6</v>
      </c>
      <c r="I114" s="73"/>
    </row>
    <row r="115" spans="1:9" ht="15" customHeight="1">
      <c r="A115" s="103"/>
      <c r="B115" s="222"/>
      <c r="C115" s="93"/>
      <c r="D115" s="175" t="s">
        <v>277</v>
      </c>
      <c r="E115" s="94"/>
      <c r="F115" s="95">
        <f>SUM(E114-F114)</f>
        <v>16990.21000000002</v>
      </c>
      <c r="G115" s="1"/>
      <c r="H115" s="153">
        <v>16990.21</v>
      </c>
      <c r="I115" s="154" t="s">
        <v>9</v>
      </c>
    </row>
    <row r="116" spans="1:9" ht="15.75" customHeight="1" thickBot="1">
      <c r="A116" s="98"/>
      <c r="B116" s="98"/>
      <c r="C116" s="174" t="s">
        <v>278</v>
      </c>
      <c r="D116" s="99">
        <f>E4</f>
        <v>12561.24</v>
      </c>
      <c r="E116" s="100" t="s">
        <v>4</v>
      </c>
      <c r="F116" s="101">
        <f>SUM(F115-D116)</f>
        <v>4428.970000000021</v>
      </c>
      <c r="G116" s="102"/>
      <c r="H116" s="155">
        <f>F115</f>
        <v>16990.21000000002</v>
      </c>
      <c r="I116" s="156" t="s">
        <v>34</v>
      </c>
    </row>
    <row r="117" spans="1:9" ht="12.75">
      <c r="A117" s="3"/>
      <c r="B117" s="3"/>
      <c r="C117" s="169"/>
      <c r="D117" s="181"/>
      <c r="E117" s="92"/>
      <c r="F117" s="97"/>
      <c r="G117" s="145"/>
      <c r="H117" s="164">
        <f>F115-H115</f>
        <v>0</v>
      </c>
      <c r="I117" s="159" t="s">
        <v>96</v>
      </c>
    </row>
    <row r="118" spans="3:10" ht="12.75">
      <c r="C118" s="176" t="s">
        <v>279</v>
      </c>
      <c r="D118" s="92"/>
      <c r="E118" s="92"/>
      <c r="F118" s="92"/>
      <c r="G118" s="92"/>
      <c r="H118" s="160"/>
      <c r="I118"/>
      <c r="J118" s="8"/>
    </row>
    <row r="119" spans="4:10" ht="12.75">
      <c r="D119"/>
      <c r="E119"/>
      <c r="F119"/>
      <c r="G119"/>
      <c r="H119" s="161"/>
      <c r="I119"/>
      <c r="J119" s="8"/>
    </row>
    <row r="120" spans="3:10" ht="12.75">
      <c r="C120" s="58"/>
      <c r="D120"/>
      <c r="E120"/>
      <c r="F120"/>
      <c r="G120"/>
      <c r="H120" s="161"/>
      <c r="I120"/>
      <c r="J120" s="8"/>
    </row>
    <row r="121" spans="3:10" ht="12.75">
      <c r="C121" s="14" t="s">
        <v>8</v>
      </c>
      <c r="D121"/>
      <c r="E121"/>
      <c r="F121"/>
      <c r="G121"/>
      <c r="H121"/>
      <c r="I121"/>
      <c r="J121" s="8"/>
    </row>
    <row r="122" spans="3:9" ht="12.75">
      <c r="C122" s="57" t="s">
        <v>35</v>
      </c>
      <c r="D122"/>
      <c r="E122"/>
      <c r="F122"/>
      <c r="G122"/>
      <c r="H122"/>
      <c r="I122"/>
    </row>
    <row r="123" ht="12.75">
      <c r="C123" s="57"/>
    </row>
    <row r="124" ht="12.75">
      <c r="C124" s="57"/>
    </row>
    <row r="125" ht="12.75">
      <c r="C125" s="57"/>
    </row>
  </sheetData>
  <sheetProtection/>
  <printOptions/>
  <pageMargins left="0.35433070866141736" right="0" top="0.7086614173228347" bottom="0.3937007874015748" header="0.31496062992125984" footer="0"/>
  <pageSetup fitToHeight="0" orientation="portrait" paperSize="9" r:id="rId1"/>
  <headerFooter alignWithMargins="0">
    <oddHeader>&amp;C&amp;A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zoomScale="79" zoomScaleNormal="79" zoomScalePageLayoutView="0" workbookViewId="0" topLeftCell="A1">
      <selection activeCell="A34" sqref="A1:E34"/>
    </sheetView>
  </sheetViews>
  <sheetFormatPr defaultColWidth="9.140625" defaultRowHeight="12.75"/>
  <cols>
    <col min="1" max="1" width="49.7109375" style="2" customWidth="1"/>
    <col min="2" max="2" width="10.421875" style="4" customWidth="1"/>
    <col min="3" max="3" width="46.7109375" style="5" customWidth="1"/>
    <col min="4" max="4" width="10.7109375" style="6" customWidth="1"/>
    <col min="5" max="16384" width="9.140625" style="2" customWidth="1"/>
  </cols>
  <sheetData>
    <row r="1" spans="2:15" ht="30" customHeight="1">
      <c r="B1" s="75" t="s">
        <v>153</v>
      </c>
      <c r="C1" s="15"/>
      <c r="D1" s="15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30" customHeight="1">
      <c r="A2" s="28"/>
      <c r="B2" s="15"/>
      <c r="C2" s="15"/>
      <c r="D2" s="15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15.75">
      <c r="A3" s="170" t="s">
        <v>329</v>
      </c>
      <c r="B3" s="17"/>
      <c r="C3" s="40" t="s">
        <v>154</v>
      </c>
      <c r="D3" s="18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ht="12.75" customHeight="1">
      <c r="A4" s="20"/>
      <c r="B4" s="19"/>
      <c r="C4" s="20"/>
      <c r="D4" s="21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20.25" customHeight="1">
      <c r="A5" s="29"/>
      <c r="B5" s="32"/>
      <c r="C5" s="29"/>
      <c r="D5" s="30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6" ht="16.5" customHeight="1">
      <c r="A6" s="33" t="s">
        <v>330</v>
      </c>
      <c r="B6" s="32">
        <v>16990.21</v>
      </c>
      <c r="C6" s="33" t="s">
        <v>155</v>
      </c>
      <c r="D6" s="31">
        <f>12561</f>
        <v>12561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31"/>
    </row>
    <row r="7" spans="1:16" ht="16.5" customHeight="1">
      <c r="A7" s="33"/>
      <c r="B7" s="32"/>
      <c r="C7" s="33" t="s">
        <v>356</v>
      </c>
      <c r="D7" s="31">
        <v>-3200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31"/>
    </row>
    <row r="8" spans="1:16" ht="16.5" customHeight="1">
      <c r="A8" s="33" t="s">
        <v>353</v>
      </c>
      <c r="B8" s="32">
        <v>35000</v>
      </c>
      <c r="C8" s="66" t="s">
        <v>10</v>
      </c>
      <c r="D8" s="31">
        <v>0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32"/>
    </row>
    <row r="9" spans="1:15" ht="15.75" customHeight="1">
      <c r="A9" s="33" t="s">
        <v>331</v>
      </c>
      <c r="B9" s="32"/>
      <c r="C9" s="66" t="s">
        <v>11</v>
      </c>
      <c r="D9" s="71">
        <v>0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ht="15.75" customHeight="1">
      <c r="A10" s="33" t="s">
        <v>352</v>
      </c>
      <c r="B10" s="32">
        <v>-5600</v>
      </c>
      <c r="C10" s="66"/>
      <c r="D10" s="67">
        <f>SUM(D5:D9)</f>
        <v>9361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15.75" customHeight="1">
      <c r="A11" s="33" t="s">
        <v>347</v>
      </c>
      <c r="B11" s="32">
        <v>-1450</v>
      </c>
      <c r="C11" s="66"/>
      <c r="D11" s="71"/>
      <c r="E11" s="16"/>
      <c r="F11" s="16"/>
      <c r="G11" s="16"/>
      <c r="H11" s="32"/>
      <c r="I11" s="16"/>
      <c r="J11" s="16"/>
      <c r="K11" s="16"/>
      <c r="L11" s="16"/>
      <c r="M11" s="16"/>
      <c r="N11" s="16"/>
      <c r="O11" s="16"/>
    </row>
    <row r="12" spans="1:15" ht="15.75" customHeight="1">
      <c r="A12" s="33" t="s">
        <v>348</v>
      </c>
      <c r="B12" s="32">
        <v>-1550</v>
      </c>
      <c r="C12" s="66"/>
      <c r="D12" s="71"/>
      <c r="E12" s="16"/>
      <c r="F12" s="16"/>
      <c r="G12" s="16"/>
      <c r="H12" s="32"/>
      <c r="I12" s="16"/>
      <c r="J12" s="16"/>
      <c r="K12" s="16"/>
      <c r="L12" s="16"/>
      <c r="M12" s="16"/>
      <c r="N12" s="16"/>
      <c r="O12" s="16"/>
    </row>
    <row r="13" spans="1:15" ht="15.75" customHeight="1">
      <c r="A13" s="33" t="s">
        <v>349</v>
      </c>
      <c r="B13" s="32">
        <v>-2000</v>
      </c>
      <c r="C13" s="66"/>
      <c r="D13" s="71"/>
      <c r="E13" s="16"/>
      <c r="F13" s="16"/>
      <c r="G13" s="16"/>
      <c r="H13" s="32"/>
      <c r="I13" s="16"/>
      <c r="J13" s="16"/>
      <c r="K13" s="16"/>
      <c r="L13" s="16"/>
      <c r="M13" s="16"/>
      <c r="N13" s="16"/>
      <c r="O13" s="16"/>
    </row>
    <row r="14" spans="1:15" ht="15.75" customHeight="1">
      <c r="A14" s="33" t="s">
        <v>350</v>
      </c>
      <c r="B14" s="32">
        <v>-7031.25</v>
      </c>
      <c r="C14" s="66"/>
      <c r="D14" s="71"/>
      <c r="E14" s="16"/>
      <c r="F14" s="16"/>
      <c r="G14" s="16"/>
      <c r="H14" s="32"/>
      <c r="I14" s="16"/>
      <c r="J14" s="16"/>
      <c r="K14" s="16"/>
      <c r="L14" s="16"/>
      <c r="M14" s="16"/>
      <c r="N14" s="16"/>
      <c r="O14" s="16"/>
    </row>
    <row r="15" spans="1:15" ht="15.75" customHeight="1">
      <c r="A15" s="250" t="s">
        <v>351</v>
      </c>
      <c r="B15" s="251">
        <v>-600</v>
      </c>
      <c r="C15" s="66"/>
      <c r="D15" s="71"/>
      <c r="E15" s="16"/>
      <c r="F15" s="16"/>
      <c r="G15" s="16"/>
      <c r="H15" s="32"/>
      <c r="I15" s="16"/>
      <c r="J15" s="16"/>
      <c r="K15" s="16"/>
      <c r="L15" s="16"/>
      <c r="M15" s="16"/>
      <c r="N15" s="16"/>
      <c r="O15" s="16"/>
    </row>
    <row r="16" spans="1:15" ht="16.5" customHeight="1">
      <c r="A16" s="33" t="s">
        <v>333</v>
      </c>
      <c r="B16" s="32">
        <v>-31500</v>
      </c>
      <c r="C16" s="29"/>
      <c r="D16" s="2"/>
      <c r="E16" s="16"/>
      <c r="F16" s="16"/>
      <c r="G16" s="16"/>
      <c r="H16" s="251"/>
      <c r="I16" s="16"/>
      <c r="J16" s="16"/>
      <c r="K16" s="16"/>
      <c r="L16" s="16"/>
      <c r="M16" s="16"/>
      <c r="N16" s="16"/>
      <c r="O16" s="16"/>
    </row>
    <row r="17" spans="1:15" ht="16.5" customHeight="1">
      <c r="A17" s="66"/>
      <c r="B17" s="32"/>
      <c r="C17" s="29"/>
      <c r="D17" s="67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33" customHeight="1">
      <c r="A18" s="23"/>
      <c r="B18" s="32"/>
      <c r="C18" s="69" t="s">
        <v>355</v>
      </c>
      <c r="D18" s="70">
        <f>B19-D10</f>
        <v>-7102.040000000001</v>
      </c>
      <c r="E18" s="16"/>
      <c r="F18" s="16"/>
      <c r="G18" s="16"/>
      <c r="H18" s="46"/>
      <c r="I18" s="16"/>
      <c r="J18" s="16"/>
      <c r="K18" s="16"/>
      <c r="L18" s="16"/>
      <c r="M18" s="16"/>
      <c r="N18" s="16"/>
      <c r="O18" s="16"/>
    </row>
    <row r="19" spans="1:18" ht="16.5" customHeight="1">
      <c r="A19" s="24" t="s">
        <v>3</v>
      </c>
      <c r="B19" s="68">
        <f>SUM(B5:B18)</f>
        <v>2258.959999999999</v>
      </c>
      <c r="C19" s="20" t="s">
        <v>3</v>
      </c>
      <c r="D19" s="105">
        <f>D10+D18</f>
        <v>2258.959999999999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43"/>
      <c r="R19" s="8"/>
    </row>
    <row r="20" spans="1:15" ht="16.5" customHeight="1">
      <c r="A20" s="22"/>
      <c r="B20" s="32"/>
      <c r="C20" s="22"/>
      <c r="D20" s="32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5" ht="16.5" customHeight="1">
      <c r="A21" s="22"/>
      <c r="B21" s="32"/>
      <c r="C21" s="22"/>
      <c r="D21" s="32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15" ht="12.75" customHeight="1">
      <c r="A22" s="15"/>
      <c r="B22" s="202" t="s">
        <v>123</v>
      </c>
      <c r="C22" s="15"/>
      <c r="D22" s="15"/>
      <c r="E22" s="4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 ht="15">
      <c r="A23" s="1"/>
      <c r="B23" s="201" t="s">
        <v>120</v>
      </c>
      <c r="C23" s="26"/>
      <c r="D23" s="27"/>
      <c r="E23" s="4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4" spans="2:15" ht="15">
      <c r="B24" s="176" t="s">
        <v>121</v>
      </c>
      <c r="C24" s="26"/>
      <c r="D24" s="249"/>
      <c r="E24" s="46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2:15" ht="15">
      <c r="B25" s="176" t="s">
        <v>39</v>
      </c>
      <c r="C25" s="26"/>
      <c r="D25" s="249"/>
      <c r="E25" s="46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2:15" ht="15">
      <c r="B26" s="14"/>
      <c r="C26" s="26"/>
      <c r="D26" s="27"/>
      <c r="E26" s="4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3:15" ht="15">
      <c r="C27" s="16"/>
      <c r="D27" s="27"/>
      <c r="E27" s="4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3:15" ht="15">
      <c r="C28" s="26"/>
      <c r="D28" s="27"/>
      <c r="E28" s="4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3:15" ht="12" customHeight="1">
      <c r="C29" s="26"/>
      <c r="D29" s="27"/>
      <c r="E29" s="4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15" ht="15">
      <c r="A30" s="176" t="s">
        <v>345</v>
      </c>
      <c r="C30" s="26"/>
      <c r="D30" s="27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 ht="24.75" customHeight="1">
      <c r="A31" s="203" t="s">
        <v>122</v>
      </c>
      <c r="B31" s="14"/>
      <c r="C31" s="26"/>
      <c r="D31" s="27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1:15" ht="15">
      <c r="A32" s="157" t="s">
        <v>8</v>
      </c>
      <c r="B32" s="14"/>
      <c r="C32" s="26"/>
      <c r="D32" s="27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1:15" ht="15">
      <c r="A33" s="14" t="s">
        <v>35</v>
      </c>
      <c r="B33" s="14"/>
      <c r="C33" s="26"/>
      <c r="D33" s="27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ht="15">
      <c r="A34" s="14" t="s">
        <v>39</v>
      </c>
      <c r="B34" s="14"/>
      <c r="C34" s="26"/>
      <c r="D34" s="27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2:15" ht="18" customHeight="1">
      <c r="B35" s="14"/>
      <c r="C35" s="26"/>
      <c r="D35" s="27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pans="2:15" ht="12.75" customHeight="1">
      <c r="B36" s="14"/>
      <c r="C36" s="26"/>
      <c r="D36" s="27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7" spans="2:15" ht="12" customHeight="1">
      <c r="B37" s="14"/>
      <c r="C37" s="26"/>
      <c r="D37" s="27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</row>
  </sheetData>
  <sheetProtection/>
  <printOptions/>
  <pageMargins left="0.5511811023622047" right="0" top="1.6929133858267718" bottom="0.5118110236220472" header="0.5118110236220472" footer="0.31496062992125984"/>
  <pageSetup fitToHeight="0" fitToWidth="1" orientation="portrait" paperSize="9" scale="83" r:id="rId1"/>
  <headerFooter alignWithMargins="0"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="79" zoomScaleNormal="79" zoomScalePageLayoutView="0" workbookViewId="0" topLeftCell="A3">
      <pane ySplit="870" topLeftCell="A25" activePane="bottomLeft" state="split"/>
      <selection pane="topLeft" activeCell="H4" sqref="H4"/>
      <selection pane="bottomLeft" activeCell="A1" sqref="A1:J57"/>
    </sheetView>
  </sheetViews>
  <sheetFormatPr defaultColWidth="9.140625" defaultRowHeight="12.75"/>
  <cols>
    <col min="1" max="1" width="31.421875" style="2" customWidth="1"/>
    <col min="2" max="2" width="11.140625" style="4" customWidth="1"/>
    <col min="3" max="3" width="12.140625" style="6" customWidth="1"/>
    <col min="4" max="4" width="10.00390625" style="2" customWidth="1"/>
    <col min="5" max="5" width="9.57421875" style="2" customWidth="1"/>
    <col min="6" max="6" width="9.00390625" style="2" customWidth="1"/>
    <col min="7" max="7" width="10.57421875" style="2" customWidth="1"/>
    <col min="8" max="8" width="9.57421875" style="2" customWidth="1"/>
    <col min="9" max="9" width="10.28125" style="2" customWidth="1"/>
    <col min="10" max="10" width="10.421875" style="2" customWidth="1"/>
    <col min="11" max="16384" width="9.140625" style="2" customWidth="1"/>
  </cols>
  <sheetData>
    <row r="1" spans="1:9" ht="30" customHeight="1">
      <c r="A1" s="28" t="s">
        <v>59</v>
      </c>
      <c r="B1" s="28" t="s">
        <v>332</v>
      </c>
      <c r="C1" s="28"/>
      <c r="D1" s="28"/>
      <c r="E1" s="108"/>
      <c r="F1" s="108"/>
      <c r="G1" s="108"/>
      <c r="H1" s="108"/>
      <c r="I1" s="109"/>
    </row>
    <row r="2" spans="1:9" ht="15.75" customHeight="1" thickBot="1">
      <c r="A2" s="108"/>
      <c r="B2" s="110"/>
      <c r="C2" s="110"/>
      <c r="D2" s="110"/>
      <c r="E2" s="110"/>
      <c r="F2" s="110"/>
      <c r="G2" s="110"/>
      <c r="H2" s="110"/>
      <c r="I2" s="109"/>
    </row>
    <row r="3" spans="1:10" ht="13.5" thickTop="1">
      <c r="A3" s="111"/>
      <c r="B3" s="112" t="s">
        <v>60</v>
      </c>
      <c r="C3" s="113" t="s">
        <v>334</v>
      </c>
      <c r="D3" s="113" t="s">
        <v>336</v>
      </c>
      <c r="E3" s="209" t="s">
        <v>338</v>
      </c>
      <c r="F3" s="209" t="s">
        <v>146</v>
      </c>
      <c r="G3" s="209" t="s">
        <v>327</v>
      </c>
      <c r="H3" s="113" t="s">
        <v>317</v>
      </c>
      <c r="I3" s="114">
        <v>2011</v>
      </c>
      <c r="J3" s="114">
        <v>2011</v>
      </c>
    </row>
    <row r="4" spans="1:10" ht="28.5" customHeight="1" thickBot="1">
      <c r="A4" s="115"/>
      <c r="B4" s="116" t="s">
        <v>61</v>
      </c>
      <c r="C4" s="243" t="s">
        <v>335</v>
      </c>
      <c r="D4" s="244" t="s">
        <v>337</v>
      </c>
      <c r="E4" s="245" t="s">
        <v>339</v>
      </c>
      <c r="F4" s="244" t="s">
        <v>340</v>
      </c>
      <c r="G4" s="244" t="s">
        <v>341</v>
      </c>
      <c r="H4" s="244" t="s">
        <v>342</v>
      </c>
      <c r="I4" s="117" t="s">
        <v>94</v>
      </c>
      <c r="J4" s="117" t="s">
        <v>62</v>
      </c>
    </row>
    <row r="5" spans="1:10" ht="20.25" customHeight="1" thickTop="1">
      <c r="A5" s="118" t="s">
        <v>63</v>
      </c>
      <c r="B5" s="119"/>
      <c r="C5" s="120"/>
      <c r="D5" s="120"/>
      <c r="E5" s="120"/>
      <c r="F5" s="120"/>
      <c r="G5" s="131"/>
      <c r="H5" s="131"/>
      <c r="I5" s="121"/>
      <c r="J5" s="121"/>
    </row>
    <row r="6" spans="1:10" ht="14.25" customHeight="1">
      <c r="A6" s="7" t="s">
        <v>64</v>
      </c>
      <c r="B6" s="120"/>
      <c r="C6" s="120"/>
      <c r="D6" s="120"/>
      <c r="E6" s="120"/>
      <c r="F6" s="120">
        <v>30000</v>
      </c>
      <c r="G6" s="247"/>
      <c r="H6" s="131">
        <v>35000</v>
      </c>
      <c r="I6" s="122">
        <f aca="true" t="shared" si="0" ref="I6:I17">SUM(B6:H6)</f>
        <v>65000</v>
      </c>
      <c r="J6" s="122">
        <v>75000</v>
      </c>
    </row>
    <row r="7" spans="1:10" ht="13.5" customHeight="1">
      <c r="A7" s="7" t="s">
        <v>65</v>
      </c>
      <c r="B7" s="120"/>
      <c r="C7" s="120"/>
      <c r="D7" s="120">
        <v>1800</v>
      </c>
      <c r="E7" s="120">
        <v>7000</v>
      </c>
      <c r="F7" s="120"/>
      <c r="G7" s="131">
        <v>45279</v>
      </c>
      <c r="H7" s="131"/>
      <c r="I7" s="122">
        <f t="shared" si="0"/>
        <v>54079</v>
      </c>
      <c r="J7" s="122">
        <v>82000</v>
      </c>
    </row>
    <row r="8" spans="1:10" ht="13.5" customHeight="1">
      <c r="A8" s="7" t="s">
        <v>66</v>
      </c>
      <c r="B8" s="120"/>
      <c r="C8" s="120"/>
      <c r="D8" s="120"/>
      <c r="E8" s="120"/>
      <c r="F8" s="120"/>
      <c r="G8" s="131">
        <v>2000</v>
      </c>
      <c r="H8" s="131"/>
      <c r="I8" s="122">
        <f t="shared" si="0"/>
        <v>2000</v>
      </c>
      <c r="J8" s="122"/>
    </row>
    <row r="9" spans="1:10" ht="13.5" customHeight="1">
      <c r="A9" s="7" t="s">
        <v>100</v>
      </c>
      <c r="B9" s="120"/>
      <c r="C9" s="120"/>
      <c r="D9" s="120"/>
      <c r="E9" s="120">
        <v>4000</v>
      </c>
      <c r="F9" s="120"/>
      <c r="G9" s="131">
        <v>3000</v>
      </c>
      <c r="H9" s="131"/>
      <c r="I9" s="122">
        <f t="shared" si="0"/>
        <v>7000</v>
      </c>
      <c r="J9" s="122"/>
    </row>
    <row r="10" spans="1:10" ht="13.5" customHeight="1">
      <c r="A10" s="169" t="s">
        <v>151</v>
      </c>
      <c r="B10" s="120"/>
      <c r="C10" s="120"/>
      <c r="D10" s="120"/>
      <c r="E10" s="120"/>
      <c r="F10" s="120"/>
      <c r="G10" s="131"/>
      <c r="H10" s="131"/>
      <c r="I10" s="122">
        <f t="shared" si="0"/>
        <v>0</v>
      </c>
      <c r="J10" s="122">
        <v>3000</v>
      </c>
    </row>
    <row r="11" spans="1:10" ht="13.5" customHeight="1">
      <c r="A11" s="169" t="s">
        <v>150</v>
      </c>
      <c r="B11" s="120">
        <f>5000</f>
        <v>5000</v>
      </c>
      <c r="C11" s="120"/>
      <c r="D11" s="120"/>
      <c r="E11" s="120"/>
      <c r="F11" s="120"/>
      <c r="G11" s="131"/>
      <c r="H11" s="131"/>
      <c r="I11" s="122">
        <f t="shared" si="0"/>
        <v>5000</v>
      </c>
      <c r="J11" s="122"/>
    </row>
    <row r="12" spans="1:10" ht="13.5" customHeight="1">
      <c r="A12" s="169" t="s">
        <v>143</v>
      </c>
      <c r="B12" s="195">
        <f>437+398.75+437.3</f>
        <v>1273.05</v>
      </c>
      <c r="C12" s="120"/>
      <c r="D12" s="120"/>
      <c r="E12" s="120"/>
      <c r="F12" s="120"/>
      <c r="G12" s="131"/>
      <c r="H12" s="131"/>
      <c r="I12" s="122">
        <f t="shared" si="0"/>
        <v>1273.05</v>
      </c>
      <c r="J12" s="122"/>
    </row>
    <row r="13" spans="1:10" ht="13.5" customHeight="1">
      <c r="A13" s="169" t="s">
        <v>144</v>
      </c>
      <c r="B13" s="120"/>
      <c r="C13" s="120"/>
      <c r="D13" s="120"/>
      <c r="E13" s="120"/>
      <c r="F13" s="120"/>
      <c r="G13" s="131"/>
      <c r="H13" s="131"/>
      <c r="I13" s="122">
        <f t="shared" si="0"/>
        <v>0</v>
      </c>
      <c r="J13" s="122"/>
    </row>
    <row r="14" spans="1:10" ht="13.5" customHeight="1">
      <c r="A14" s="169" t="s">
        <v>147</v>
      </c>
      <c r="B14" s="120">
        <f>4278+5900</f>
        <v>10178</v>
      </c>
      <c r="C14" s="120"/>
      <c r="D14" s="120"/>
      <c r="E14" s="120"/>
      <c r="F14" s="120"/>
      <c r="G14" s="131"/>
      <c r="H14" s="131"/>
      <c r="I14" s="122">
        <f t="shared" si="0"/>
        <v>10178</v>
      </c>
      <c r="J14" s="122">
        <v>10000</v>
      </c>
    </row>
    <row r="15" spans="1:10" ht="12" customHeight="1">
      <c r="A15" s="7" t="s">
        <v>67</v>
      </c>
      <c r="B15" s="120"/>
      <c r="C15" s="120"/>
      <c r="D15" s="120"/>
      <c r="E15" s="120"/>
      <c r="F15" s="120"/>
      <c r="G15" s="131"/>
      <c r="H15" s="131"/>
      <c r="I15" s="122">
        <f t="shared" si="0"/>
        <v>0</v>
      </c>
      <c r="J15" s="122">
        <v>30000</v>
      </c>
    </row>
    <row r="16" spans="1:10" ht="12" customHeight="1">
      <c r="A16" s="169" t="s">
        <v>344</v>
      </c>
      <c r="B16" s="120">
        <v>4000</v>
      </c>
      <c r="C16" s="120"/>
      <c r="D16" s="120"/>
      <c r="E16" s="120"/>
      <c r="F16" s="120"/>
      <c r="G16" s="131"/>
      <c r="H16" s="131"/>
      <c r="I16" s="122">
        <f t="shared" si="0"/>
        <v>4000</v>
      </c>
      <c r="J16" s="122"/>
    </row>
    <row r="17" spans="1:10" ht="12" customHeight="1">
      <c r="A17" s="7" t="s">
        <v>68</v>
      </c>
      <c r="B17" s="120">
        <v>17.85</v>
      </c>
      <c r="C17" s="120"/>
      <c r="D17" s="120"/>
      <c r="E17" s="120"/>
      <c r="F17" s="120"/>
      <c r="G17" s="131"/>
      <c r="H17" s="131"/>
      <c r="I17" s="122">
        <f t="shared" si="0"/>
        <v>17.85</v>
      </c>
      <c r="J17" s="122">
        <v>100</v>
      </c>
    </row>
    <row r="18" spans="1:10" ht="16.5" customHeight="1">
      <c r="A18" s="123" t="s">
        <v>69</v>
      </c>
      <c r="B18" s="124">
        <f aca="true" t="shared" si="1" ref="B18:J18">SUM(B5:B17)</f>
        <v>20468.899999999998</v>
      </c>
      <c r="C18" s="124">
        <f t="shared" si="1"/>
        <v>0</v>
      </c>
      <c r="D18" s="124">
        <f t="shared" si="1"/>
        <v>1800</v>
      </c>
      <c r="E18" s="124">
        <f t="shared" si="1"/>
        <v>11000</v>
      </c>
      <c r="F18" s="124">
        <f t="shared" si="1"/>
        <v>30000</v>
      </c>
      <c r="G18" s="124">
        <f t="shared" si="1"/>
        <v>50279</v>
      </c>
      <c r="H18" s="125">
        <f t="shared" si="1"/>
        <v>35000</v>
      </c>
      <c r="I18" s="126">
        <f t="shared" si="1"/>
        <v>148547.9</v>
      </c>
      <c r="J18" s="126">
        <f t="shared" si="1"/>
        <v>200100</v>
      </c>
    </row>
    <row r="19" spans="1:10" ht="16.5" customHeight="1">
      <c r="A19" s="127" t="s">
        <v>70</v>
      </c>
      <c r="B19" s="120"/>
      <c r="C19" s="120"/>
      <c r="D19" s="120"/>
      <c r="E19" s="120"/>
      <c r="F19" s="120"/>
      <c r="G19" s="131"/>
      <c r="H19" s="131"/>
      <c r="I19" s="162"/>
      <c r="J19" s="122"/>
    </row>
    <row r="20" spans="1:10" ht="16.5" customHeight="1">
      <c r="A20" s="169" t="s">
        <v>357</v>
      </c>
      <c r="B20" s="120">
        <f>3400+5100+6800+5100+8500+5100+5100+5000+1800+5100+13600+1700-3400</f>
        <v>62900</v>
      </c>
      <c r="C20" s="120"/>
      <c r="D20" s="120"/>
      <c r="E20" s="120"/>
      <c r="F20" s="120"/>
      <c r="G20" s="131"/>
      <c r="H20" s="131"/>
      <c r="I20" s="122">
        <f aca="true" t="shared" si="2" ref="I20:I28">SUM(B20:H20)</f>
        <v>62900</v>
      </c>
      <c r="J20" s="122">
        <v>71400</v>
      </c>
    </row>
    <row r="21" spans="1:10" ht="12.75" customHeight="1">
      <c r="A21" s="169" t="s">
        <v>109</v>
      </c>
      <c r="B21" s="120">
        <v>3400</v>
      </c>
      <c r="C21" s="120"/>
      <c r="D21" s="120"/>
      <c r="E21" s="120"/>
      <c r="F21" s="120"/>
      <c r="G21" s="131"/>
      <c r="H21" s="131"/>
      <c r="I21" s="122">
        <f t="shared" si="2"/>
        <v>3400</v>
      </c>
      <c r="J21" s="122">
        <v>3400</v>
      </c>
    </row>
    <row r="22" spans="1:10" ht="12.75">
      <c r="A22" s="169" t="s">
        <v>105</v>
      </c>
      <c r="B22" s="120"/>
      <c r="C22" s="120">
        <v>1700</v>
      </c>
      <c r="D22" s="120">
        <v>3200</v>
      </c>
      <c r="E22" s="120">
        <v>3200</v>
      </c>
      <c r="F22" s="120">
        <v>3200</v>
      </c>
      <c r="G22" s="131">
        <v>6550</v>
      </c>
      <c r="H22" s="131">
        <v>3200</v>
      </c>
      <c r="I22" s="122">
        <f t="shared" si="2"/>
        <v>21050</v>
      </c>
      <c r="J22" s="122">
        <v>28800</v>
      </c>
    </row>
    <row r="23" spans="1:10" ht="12.75">
      <c r="A23" s="7" t="s">
        <v>71</v>
      </c>
      <c r="B23" s="120"/>
      <c r="C23" s="120"/>
      <c r="D23" s="120">
        <v>2500</v>
      </c>
      <c r="E23" s="120">
        <v>2500</v>
      </c>
      <c r="F23" s="120">
        <v>2000</v>
      </c>
      <c r="G23" s="131"/>
      <c r="H23" s="131">
        <v>2000</v>
      </c>
      <c r="I23" s="122">
        <f t="shared" si="2"/>
        <v>9000</v>
      </c>
      <c r="J23" s="122">
        <v>8400</v>
      </c>
    </row>
    <row r="24" spans="1:10" ht="12.75">
      <c r="A24" s="169" t="s">
        <v>108</v>
      </c>
      <c r="B24" s="120">
        <f>800+400</f>
        <v>1200</v>
      </c>
      <c r="C24" s="120">
        <f>1000</f>
        <v>1000</v>
      </c>
      <c r="D24" s="120">
        <f>1900</f>
        <v>1900</v>
      </c>
      <c r="E24" s="120">
        <f>1900</f>
        <v>1900</v>
      </c>
      <c r="F24" s="120">
        <f>500+500</f>
        <v>1000</v>
      </c>
      <c r="G24" s="131">
        <f>1300+3500</f>
        <v>4800</v>
      </c>
      <c r="H24" s="131">
        <v>3000</v>
      </c>
      <c r="I24" s="122">
        <f t="shared" si="2"/>
        <v>14800</v>
      </c>
      <c r="J24" s="122">
        <v>17000</v>
      </c>
    </row>
    <row r="25" spans="1:10" ht="12.75">
      <c r="A25" s="7" t="s">
        <v>72</v>
      </c>
      <c r="B25" s="120"/>
      <c r="C25" s="120"/>
      <c r="D25" s="120"/>
      <c r="E25" s="120"/>
      <c r="F25" s="120"/>
      <c r="G25" s="131"/>
      <c r="H25" s="131"/>
      <c r="I25" s="122">
        <f t="shared" si="2"/>
        <v>0</v>
      </c>
      <c r="J25" s="122"/>
    </row>
    <row r="26" spans="1:10" ht="12.75">
      <c r="A26" s="7" t="s">
        <v>73</v>
      </c>
      <c r="B26" s="120"/>
      <c r="C26" s="120"/>
      <c r="D26" s="120"/>
      <c r="E26" s="120"/>
      <c r="F26" s="120"/>
      <c r="G26" s="131">
        <f>4531.1+400</f>
        <v>4931.1</v>
      </c>
      <c r="H26" s="131"/>
      <c r="I26" s="122">
        <f t="shared" si="2"/>
        <v>4931.1</v>
      </c>
      <c r="J26" s="122">
        <v>13000</v>
      </c>
    </row>
    <row r="27" spans="1:10" ht="12.75">
      <c r="A27" s="7" t="s">
        <v>74</v>
      </c>
      <c r="B27" s="120"/>
      <c r="C27" s="120"/>
      <c r="D27" s="120"/>
      <c r="E27" s="120"/>
      <c r="F27" s="120"/>
      <c r="G27" s="131"/>
      <c r="H27" s="131"/>
      <c r="I27" s="122">
        <f t="shared" si="2"/>
        <v>0</v>
      </c>
      <c r="J27" s="122"/>
    </row>
    <row r="28" spans="1:10" ht="12.75">
      <c r="A28" s="169" t="s">
        <v>148</v>
      </c>
      <c r="B28" s="120"/>
      <c r="C28" s="120"/>
      <c r="D28" s="120"/>
      <c r="E28" s="120"/>
      <c r="F28" s="120"/>
      <c r="G28" s="131">
        <v>3000</v>
      </c>
      <c r="H28" s="131"/>
      <c r="I28" s="122">
        <f t="shared" si="2"/>
        <v>3000</v>
      </c>
      <c r="J28" s="122">
        <v>6000</v>
      </c>
    </row>
    <row r="29" spans="1:10" ht="12.75">
      <c r="A29" s="7" t="s">
        <v>75</v>
      </c>
      <c r="B29" s="120"/>
      <c r="C29" s="120"/>
      <c r="D29" s="120"/>
      <c r="E29" s="120"/>
      <c r="F29" s="120"/>
      <c r="G29" s="131">
        <v>9000</v>
      </c>
      <c r="H29" s="131"/>
      <c r="I29" s="122">
        <f aca="true" t="shared" si="3" ref="I29:I34">SUM(B29:H29)</f>
        <v>9000</v>
      </c>
      <c r="J29" s="122">
        <v>9000</v>
      </c>
    </row>
    <row r="30" spans="1:10" ht="12.75">
      <c r="A30" s="169" t="s">
        <v>149</v>
      </c>
      <c r="B30" s="120"/>
      <c r="C30" s="120"/>
      <c r="D30" s="120"/>
      <c r="E30" s="120"/>
      <c r="F30" s="120"/>
      <c r="G30" s="131">
        <v>2540</v>
      </c>
      <c r="H30" s="131"/>
      <c r="I30" s="122">
        <f t="shared" si="3"/>
        <v>2540</v>
      </c>
      <c r="J30" s="122"/>
    </row>
    <row r="31" spans="1:10" ht="12.75">
      <c r="A31" s="7" t="s">
        <v>76</v>
      </c>
      <c r="B31" s="120"/>
      <c r="C31" s="120"/>
      <c r="D31" s="120"/>
      <c r="E31" s="120"/>
      <c r="F31" s="120">
        <f>264</f>
        <v>264</v>
      </c>
      <c r="G31" s="131">
        <v>51</v>
      </c>
      <c r="H31" s="131"/>
      <c r="I31" s="122">
        <f t="shared" si="3"/>
        <v>315</v>
      </c>
      <c r="J31" s="122">
        <v>500</v>
      </c>
    </row>
    <row r="32" spans="1:10" ht="12.75">
      <c r="A32" s="169" t="s">
        <v>343</v>
      </c>
      <c r="B32" s="120"/>
      <c r="C32" s="120"/>
      <c r="D32" s="120"/>
      <c r="E32" s="120"/>
      <c r="F32" s="120"/>
      <c r="G32" s="131"/>
      <c r="H32" s="131">
        <v>224</v>
      </c>
      <c r="I32" s="122">
        <f t="shared" si="3"/>
        <v>224</v>
      </c>
      <c r="J32" s="122"/>
    </row>
    <row r="33" spans="1:10" ht="12.75">
      <c r="A33" s="7" t="s">
        <v>77</v>
      </c>
      <c r="B33" s="120"/>
      <c r="C33" s="120"/>
      <c r="D33" s="120"/>
      <c r="E33" s="120"/>
      <c r="F33" s="120"/>
      <c r="G33" s="131"/>
      <c r="H33" s="131">
        <f>2176+600</f>
        <v>2776</v>
      </c>
      <c r="I33" s="122">
        <f t="shared" si="3"/>
        <v>2776</v>
      </c>
      <c r="J33" s="122"/>
    </row>
    <row r="34" spans="1:10" ht="12.75">
      <c r="A34" s="7" t="s">
        <v>78</v>
      </c>
      <c r="B34" s="120">
        <f>278+432.32+260.63</f>
        <v>970.9499999999999</v>
      </c>
      <c r="C34" s="120"/>
      <c r="D34" s="120"/>
      <c r="E34" s="120"/>
      <c r="F34" s="120"/>
      <c r="G34" s="131"/>
      <c r="H34" s="131"/>
      <c r="I34" s="190">
        <f t="shared" si="3"/>
        <v>970.9499999999999</v>
      </c>
      <c r="J34" s="122">
        <v>3000</v>
      </c>
    </row>
    <row r="35" spans="1:10" ht="18.75" customHeight="1">
      <c r="A35" s="128" t="s">
        <v>79</v>
      </c>
      <c r="B35" s="186">
        <f aca="true" t="shared" si="4" ref="B35:J35">SUM(B20:B34)</f>
        <v>68470.95</v>
      </c>
      <c r="C35" s="186">
        <f t="shared" si="4"/>
        <v>2700</v>
      </c>
      <c r="D35" s="186">
        <f t="shared" si="4"/>
        <v>7600</v>
      </c>
      <c r="E35" s="186">
        <f t="shared" si="4"/>
        <v>7600</v>
      </c>
      <c r="F35" s="186">
        <f t="shared" si="4"/>
        <v>6464</v>
      </c>
      <c r="G35" s="186">
        <f t="shared" si="4"/>
        <v>30872.1</v>
      </c>
      <c r="H35" s="196">
        <f t="shared" si="4"/>
        <v>11200</v>
      </c>
      <c r="I35" s="187">
        <f t="shared" si="4"/>
        <v>134907.05000000002</v>
      </c>
      <c r="J35" s="187">
        <f t="shared" si="4"/>
        <v>160500</v>
      </c>
    </row>
    <row r="36" spans="1:10" ht="12.75">
      <c r="A36" s="7" t="s">
        <v>97</v>
      </c>
      <c r="B36" s="120"/>
      <c r="C36" s="120"/>
      <c r="D36" s="120"/>
      <c r="E36" s="120"/>
      <c r="F36" s="120"/>
      <c r="G36" s="131">
        <v>1000</v>
      </c>
      <c r="H36" s="131"/>
      <c r="I36" s="122">
        <f aca="true" t="shared" si="5" ref="I36:I42">SUM(B36:H36)</f>
        <v>1000</v>
      </c>
      <c r="J36" s="122"/>
    </row>
    <row r="37" spans="1:10" ht="12.75">
      <c r="A37" s="7" t="s">
        <v>80</v>
      </c>
      <c r="B37" s="120">
        <v>5000</v>
      </c>
      <c r="C37" s="120"/>
      <c r="D37" s="120"/>
      <c r="E37" s="120"/>
      <c r="F37" s="120"/>
      <c r="G37" s="131"/>
      <c r="H37" s="131"/>
      <c r="I37" s="122">
        <f t="shared" si="5"/>
        <v>5000</v>
      </c>
      <c r="J37" s="122">
        <v>6000</v>
      </c>
    </row>
    <row r="38" spans="1:10" ht="12.75">
      <c r="A38" s="7" t="s">
        <v>81</v>
      </c>
      <c r="B38" s="120">
        <f>2590-240-240-250-240-240</f>
        <v>1380</v>
      </c>
      <c r="C38" s="120"/>
      <c r="D38" s="120"/>
      <c r="E38" s="120"/>
      <c r="F38" s="120"/>
      <c r="G38" s="131"/>
      <c r="H38" s="131"/>
      <c r="I38" s="122">
        <f t="shared" si="5"/>
        <v>1380</v>
      </c>
      <c r="J38" s="122">
        <v>2700</v>
      </c>
    </row>
    <row r="39" spans="1:10" ht="12.75">
      <c r="A39" s="169" t="s">
        <v>141</v>
      </c>
      <c r="B39" s="120">
        <f>497+349+530+449+140</f>
        <v>1965</v>
      </c>
      <c r="C39" s="120"/>
      <c r="D39" s="120"/>
      <c r="E39" s="120"/>
      <c r="F39" s="120"/>
      <c r="G39" s="131">
        <v>200</v>
      </c>
      <c r="H39" s="131"/>
      <c r="I39" s="122">
        <f t="shared" si="5"/>
        <v>2165</v>
      </c>
      <c r="J39" s="122">
        <v>5000</v>
      </c>
    </row>
    <row r="40" spans="1:10" ht="12" customHeight="1">
      <c r="A40" s="7" t="s">
        <v>82</v>
      </c>
      <c r="B40" s="120"/>
      <c r="C40" s="120"/>
      <c r="D40" s="120"/>
      <c r="E40" s="120"/>
      <c r="F40" s="120"/>
      <c r="G40" s="131"/>
      <c r="H40" s="131"/>
      <c r="I40" s="122">
        <f t="shared" si="5"/>
        <v>0</v>
      </c>
      <c r="J40" s="122">
        <v>3000</v>
      </c>
    </row>
    <row r="41" spans="1:10" ht="12.75">
      <c r="A41" s="7" t="s">
        <v>83</v>
      </c>
      <c r="B41" s="120">
        <f>700+200</f>
        <v>900</v>
      </c>
      <c r="C41" s="120"/>
      <c r="D41" s="120"/>
      <c r="E41" s="120"/>
      <c r="F41" s="120"/>
      <c r="G41" s="131"/>
      <c r="H41" s="131"/>
      <c r="I41" s="122">
        <f t="shared" si="5"/>
        <v>900</v>
      </c>
      <c r="J41" s="122">
        <v>1000</v>
      </c>
    </row>
    <row r="42" spans="1:10" ht="12.75">
      <c r="A42" s="7" t="s">
        <v>84</v>
      </c>
      <c r="B42" s="120">
        <f>130+14.9+19.9</f>
        <v>164.8</v>
      </c>
      <c r="C42" s="120"/>
      <c r="D42" s="120"/>
      <c r="E42" s="120"/>
      <c r="F42" s="120"/>
      <c r="G42" s="131">
        <f>1750</f>
        <v>1750</v>
      </c>
      <c r="H42" s="131"/>
      <c r="I42" s="122">
        <f t="shared" si="5"/>
        <v>1914.8</v>
      </c>
      <c r="J42" s="122">
        <v>9000</v>
      </c>
    </row>
    <row r="43" spans="1:10" ht="12.75">
      <c r="A43" s="128" t="s">
        <v>85</v>
      </c>
      <c r="B43" s="186">
        <f aca="true" t="shared" si="6" ref="B43:J43">SUM(B36:B42)</f>
        <v>9409.8</v>
      </c>
      <c r="C43" s="186">
        <f t="shared" si="6"/>
        <v>0</v>
      </c>
      <c r="D43" s="186">
        <f t="shared" si="6"/>
        <v>0</v>
      </c>
      <c r="E43" s="186">
        <f t="shared" si="6"/>
        <v>0</v>
      </c>
      <c r="F43" s="186">
        <f t="shared" si="6"/>
        <v>0</v>
      </c>
      <c r="G43" s="186">
        <f t="shared" si="6"/>
        <v>2950</v>
      </c>
      <c r="H43" s="196">
        <f t="shared" si="6"/>
        <v>0</v>
      </c>
      <c r="I43" s="187">
        <f t="shared" si="6"/>
        <v>12359.8</v>
      </c>
      <c r="J43" s="187">
        <f t="shared" si="6"/>
        <v>26700</v>
      </c>
    </row>
    <row r="44" spans="1:10" ht="12.75">
      <c r="A44" s="7" t="s">
        <v>86</v>
      </c>
      <c r="B44" s="120"/>
      <c r="C44" s="120"/>
      <c r="D44" s="120"/>
      <c r="E44" s="120"/>
      <c r="F44" s="120"/>
      <c r="G44" s="131"/>
      <c r="H44" s="131"/>
      <c r="I44" s="122">
        <f>SUM(B44:H44)</f>
        <v>0</v>
      </c>
      <c r="J44" s="122"/>
    </row>
    <row r="45" spans="1:10" ht="12.75">
      <c r="A45" s="7" t="s">
        <v>87</v>
      </c>
      <c r="B45" s="120"/>
      <c r="C45" s="120"/>
      <c r="D45" s="120"/>
      <c r="E45" s="120"/>
      <c r="F45" s="120"/>
      <c r="G45" s="131"/>
      <c r="H45" s="131"/>
      <c r="I45" s="122">
        <f>SUM(B45:H45)</f>
        <v>0</v>
      </c>
      <c r="J45" s="122"/>
    </row>
    <row r="46" spans="1:10" ht="12.75">
      <c r="A46" s="169" t="s">
        <v>107</v>
      </c>
      <c r="B46" s="120"/>
      <c r="C46" s="120"/>
      <c r="D46" s="120"/>
      <c r="E46" s="120"/>
      <c r="F46" s="120"/>
      <c r="G46" s="131"/>
      <c r="H46" s="131"/>
      <c r="I46" s="122">
        <f>SUM(B46:H46)</f>
        <v>0</v>
      </c>
      <c r="J46" s="122"/>
    </row>
    <row r="47" spans="1:10" ht="12.75">
      <c r="A47" s="7" t="s">
        <v>88</v>
      </c>
      <c r="B47" s="120"/>
      <c r="C47" s="120"/>
      <c r="D47" s="120"/>
      <c r="E47" s="120"/>
      <c r="F47" s="120"/>
      <c r="G47" s="131">
        <f>130+7031.25</f>
        <v>7161.25</v>
      </c>
      <c r="H47" s="131"/>
      <c r="I47" s="122">
        <f>SUM(B47:H47)</f>
        <v>7161.25</v>
      </c>
      <c r="J47" s="122">
        <v>12000</v>
      </c>
    </row>
    <row r="48" spans="1:10" ht="12.75">
      <c r="A48" s="128" t="s">
        <v>89</v>
      </c>
      <c r="B48" s="188">
        <f aca="true" t="shared" si="7" ref="B48:J48">SUM(B44:B47)</f>
        <v>0</v>
      </c>
      <c r="C48" s="188">
        <f t="shared" si="7"/>
        <v>0</v>
      </c>
      <c r="D48" s="188">
        <f t="shared" si="7"/>
        <v>0</v>
      </c>
      <c r="E48" s="188">
        <f t="shared" si="7"/>
        <v>0</v>
      </c>
      <c r="F48" s="188">
        <f t="shared" si="7"/>
        <v>0</v>
      </c>
      <c r="G48" s="188">
        <f t="shared" si="7"/>
        <v>7161.25</v>
      </c>
      <c r="H48" s="197">
        <f t="shared" si="7"/>
        <v>0</v>
      </c>
      <c r="I48" s="189">
        <f t="shared" si="7"/>
        <v>7161.25</v>
      </c>
      <c r="J48" s="189">
        <f t="shared" si="7"/>
        <v>12000</v>
      </c>
    </row>
    <row r="49" spans="1:10" ht="12.75">
      <c r="A49" s="7" t="s">
        <v>90</v>
      </c>
      <c r="B49" s="120">
        <f>98.5+84+5+100+99+99+117+99+94.5+94.5+2.5+103.5+103.5+15+104.5+2.5</f>
        <v>1222</v>
      </c>
      <c r="C49" s="120"/>
      <c r="D49" s="120"/>
      <c r="E49" s="120"/>
      <c r="F49" s="120"/>
      <c r="G49" s="131"/>
      <c r="H49" s="131"/>
      <c r="I49" s="122">
        <f>SUM(B49:H49)</f>
        <v>1222</v>
      </c>
      <c r="J49" s="122">
        <v>1500</v>
      </c>
    </row>
    <row r="50" spans="1:10" ht="12.75">
      <c r="A50" s="7" t="s">
        <v>68</v>
      </c>
      <c r="B50" s="195"/>
      <c r="C50" s="120"/>
      <c r="D50" s="120"/>
      <c r="E50" s="120"/>
      <c r="F50" s="120"/>
      <c r="G50" s="131"/>
      <c r="H50" s="131"/>
      <c r="I50" s="122">
        <f>SUM(B50:H50)</f>
        <v>0</v>
      </c>
      <c r="J50" s="122"/>
    </row>
    <row r="51" spans="1:10" ht="12.75">
      <c r="A51" s="132" t="s">
        <v>91</v>
      </c>
      <c r="B51" s="129">
        <f aca="true" t="shared" si="8" ref="B51:J51">SUM(B49:B50)</f>
        <v>1222</v>
      </c>
      <c r="C51" s="129">
        <f t="shared" si="8"/>
        <v>0</v>
      </c>
      <c r="D51" s="129">
        <f t="shared" si="8"/>
        <v>0</v>
      </c>
      <c r="E51" s="129">
        <f t="shared" si="8"/>
        <v>0</v>
      </c>
      <c r="F51" s="129">
        <f t="shared" si="8"/>
        <v>0</v>
      </c>
      <c r="G51" s="129">
        <f t="shared" si="8"/>
        <v>0</v>
      </c>
      <c r="H51" s="198">
        <f t="shared" si="8"/>
        <v>0</v>
      </c>
      <c r="I51" s="130">
        <f t="shared" si="8"/>
        <v>1222</v>
      </c>
      <c r="J51" s="130">
        <f t="shared" si="8"/>
        <v>1500</v>
      </c>
    </row>
    <row r="52" spans="1:10" ht="13.5" thickBot="1">
      <c r="A52" s="133" t="s">
        <v>92</v>
      </c>
      <c r="B52" s="134">
        <f aca="true" t="shared" si="9" ref="B52:J52">B35+B43+B48+B51</f>
        <v>79102.75</v>
      </c>
      <c r="C52" s="134">
        <f t="shared" si="9"/>
        <v>2700</v>
      </c>
      <c r="D52" s="134">
        <f t="shared" si="9"/>
        <v>7600</v>
      </c>
      <c r="E52" s="134">
        <f t="shared" si="9"/>
        <v>7600</v>
      </c>
      <c r="F52" s="134">
        <f t="shared" si="9"/>
        <v>6464</v>
      </c>
      <c r="G52" s="134">
        <f>G35+G43+G48+G51</f>
        <v>40983.35</v>
      </c>
      <c r="H52" s="199">
        <f t="shared" si="9"/>
        <v>11200</v>
      </c>
      <c r="I52" s="135">
        <f t="shared" si="9"/>
        <v>155650.1</v>
      </c>
      <c r="J52" s="135">
        <f t="shared" si="9"/>
        <v>200700</v>
      </c>
    </row>
    <row r="53" spans="1:10" ht="12.75">
      <c r="A53" s="136" t="s">
        <v>93</v>
      </c>
      <c r="B53" s="137">
        <f aca="true" t="shared" si="10" ref="B53:J53">B18-B52</f>
        <v>-58633.850000000006</v>
      </c>
      <c r="C53" s="210">
        <f t="shared" si="10"/>
        <v>-2700</v>
      </c>
      <c r="D53" s="210">
        <f t="shared" si="10"/>
        <v>-5800</v>
      </c>
      <c r="E53" s="246">
        <f t="shared" si="10"/>
        <v>3400</v>
      </c>
      <c r="F53" s="246">
        <f t="shared" si="10"/>
        <v>23536</v>
      </c>
      <c r="G53" s="246">
        <f>G18-G52</f>
        <v>9295.650000000001</v>
      </c>
      <c r="H53" s="246">
        <f>H18-H52</f>
        <v>23800</v>
      </c>
      <c r="I53" s="253">
        <f t="shared" si="10"/>
        <v>-7102.200000000012</v>
      </c>
      <c r="J53" s="253">
        <f t="shared" si="10"/>
        <v>-600</v>
      </c>
    </row>
    <row r="54" spans="1:10" ht="13.5" thickBot="1">
      <c r="A54" s="138"/>
      <c r="B54" s="139"/>
      <c r="C54" s="140"/>
      <c r="D54" s="140"/>
      <c r="E54" s="140"/>
      <c r="F54" s="140"/>
      <c r="G54" s="200"/>
      <c r="H54" s="200"/>
      <c r="I54" s="252">
        <f>I53/I18</f>
        <v>-0.04781084081296344</v>
      </c>
      <c r="J54" s="141">
        <f>J53/J18</f>
        <v>-0.0029985007496251873</v>
      </c>
    </row>
    <row r="55" spans="1:15" ht="13.5" thickTop="1">
      <c r="A55" s="13" t="s">
        <v>358</v>
      </c>
      <c r="B55" s="256">
        <v>-65400</v>
      </c>
      <c r="C55" s="256"/>
      <c r="D55" s="257">
        <v>800</v>
      </c>
      <c r="E55" s="257">
        <v>2800</v>
      </c>
      <c r="F55" s="257">
        <v>11800</v>
      </c>
      <c r="G55" s="257">
        <v>1300</v>
      </c>
      <c r="H55" s="256"/>
      <c r="J55" s="256">
        <v>-600</v>
      </c>
      <c r="K55" s="256"/>
      <c r="L55" s="256"/>
      <c r="M55" s="256"/>
      <c r="N55" s="256"/>
      <c r="O55" s="256"/>
    </row>
    <row r="56" spans="1:10" ht="16.5" customHeight="1">
      <c r="A56" s="191" t="s">
        <v>359</v>
      </c>
      <c r="C56" s="255"/>
      <c r="D56" s="254"/>
      <c r="E56" s="254"/>
      <c r="F56" s="254"/>
      <c r="G56" s="254"/>
      <c r="H56" s="254"/>
      <c r="I56" s="254"/>
      <c r="J56" s="254"/>
    </row>
    <row r="57" spans="1:8" ht="21" customHeight="1">
      <c r="A57" s="142" t="s">
        <v>95</v>
      </c>
      <c r="B57" s="143">
        <f ca="1">TODAY()</f>
        <v>40935</v>
      </c>
      <c r="F57" s="8"/>
      <c r="G57" s="248"/>
      <c r="H57" s="8"/>
    </row>
    <row r="59" ht="12.75">
      <c r="G59" s="43"/>
    </row>
  </sheetData>
  <sheetProtection/>
  <printOptions/>
  <pageMargins left="0.35433070866141736" right="0" top="0.31496062992125984" bottom="0" header="0.5118110236220472" footer="0"/>
  <pageSetup fitToHeight="0" fitToWidth="1" orientation="portrait" paperSize="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Servicesenter</dc:creator>
  <cp:keywords/>
  <dc:description/>
  <cp:lastModifiedBy>Einar Jemtland</cp:lastModifiedBy>
  <cp:lastPrinted>2012-01-27T09:29:57Z</cp:lastPrinted>
  <dcterms:created xsi:type="dcterms:W3CDTF">1998-08-24T18:06:54Z</dcterms:created>
  <dcterms:modified xsi:type="dcterms:W3CDTF">2012-01-27T09:31:06Z</dcterms:modified>
  <cp:category/>
  <cp:version/>
  <cp:contentType/>
  <cp:contentStatus/>
</cp:coreProperties>
</file>