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521" windowWidth="14220" windowHeight="9120" tabRatio="907" activeTab="2"/>
  </bookViews>
  <sheets>
    <sheet name="Transaksjoner 2015" sheetId="1" r:id="rId1"/>
    <sheet name="Balanse 2015" sheetId="2" r:id="rId2"/>
    <sheet name="Resultat pr. prosjekt 2015" sheetId="3" r:id="rId3"/>
  </sheets>
  <definedNames>
    <definedName name="_xlnm.Print_Area" localSheetId="1">'Balanse 2015'!$A$1:$D$19</definedName>
    <definedName name="_xlnm.Print_Area" localSheetId="2">'Resultat pr. prosjekt 2015'!$A$1:$C$22</definedName>
    <definedName name="_xlnm.Print_Area" localSheetId="0">'Transaksjoner 2015'!$A$1:$H$154</definedName>
    <definedName name="EXTRACT" localSheetId="1">'Balanse 2015'!#REF!</definedName>
    <definedName name="EXTRACT" localSheetId="2">'Resultat pr. prosjekt 2015'!#REF!</definedName>
    <definedName name="EXTRACT" localSheetId="0">'Transaksjoner 2015'!#REF!</definedName>
  </definedNames>
  <calcPr fullCalcOnLoad="1"/>
</workbook>
</file>

<file path=xl/sharedStrings.xml><?xml version="1.0" encoding="utf-8"?>
<sst xmlns="http://schemas.openxmlformats.org/spreadsheetml/2006/main" count="391" uniqueCount="315">
  <si>
    <t>D</t>
  </si>
  <si>
    <t>K</t>
  </si>
  <si>
    <t>-</t>
  </si>
  <si>
    <t>BALANSE</t>
  </si>
  <si>
    <t>Bevegelse</t>
  </si>
  <si>
    <t>Gulmarkerte = fjorårets inntekter/utgifter</t>
  </si>
  <si>
    <t>Avstemming:</t>
  </si>
  <si>
    <t>Bnr</t>
  </si>
  <si>
    <t>Einar Jemtland</t>
  </si>
  <si>
    <t xml:space="preserve">saldo bank </t>
  </si>
  <si>
    <t>Beskrivelse</t>
  </si>
  <si>
    <t>saldo SSB</t>
  </si>
  <si>
    <t>Kasserer</t>
  </si>
  <si>
    <t>Sign.</t>
  </si>
  <si>
    <t>SKI STORBAND</t>
  </si>
  <si>
    <t>Admin</t>
  </si>
  <si>
    <t>Inntekter</t>
  </si>
  <si>
    <t>Spilleoppdrag</t>
  </si>
  <si>
    <t xml:space="preserve">Konserter </t>
  </si>
  <si>
    <t>Kontingent</t>
  </si>
  <si>
    <t>Renter</t>
  </si>
  <si>
    <t>SUM INNTEKTER</t>
  </si>
  <si>
    <t>Kostnader</t>
  </si>
  <si>
    <t>Vokalist</t>
  </si>
  <si>
    <t>Solister</t>
  </si>
  <si>
    <t>Leie lydanlegg/tekniker</t>
  </si>
  <si>
    <t>Parkering</t>
  </si>
  <si>
    <t>Noter/Arr.</t>
  </si>
  <si>
    <t>Variable</t>
  </si>
  <si>
    <t>Lokale øving</t>
  </si>
  <si>
    <t>Forsikring</t>
  </si>
  <si>
    <t>Nytt utstyr</t>
  </si>
  <si>
    <t>Medlemsavg.</t>
  </si>
  <si>
    <t>Annet (Jub.fest/Gaver/Div.)</t>
  </si>
  <si>
    <t>Adm./Div</t>
  </si>
  <si>
    <t>Program</t>
  </si>
  <si>
    <t>Markedsføring</t>
  </si>
  <si>
    <t>Promo/Ma</t>
  </si>
  <si>
    <t>Bankomk</t>
  </si>
  <si>
    <t>Finans</t>
  </si>
  <si>
    <t>SUM KOSTNADER</t>
  </si>
  <si>
    <t>RESULTAT</t>
  </si>
  <si>
    <t>Resultat</t>
  </si>
  <si>
    <t xml:space="preserve">Diff </t>
  </si>
  <si>
    <t>Norsk Jazzforum</t>
  </si>
  <si>
    <r>
      <t xml:space="preserve">DnB </t>
    </r>
    <r>
      <rPr>
        <b/>
        <sz val="10"/>
        <rFont val="Arial"/>
        <family val="2"/>
      </rPr>
      <t>7114.05.46148</t>
    </r>
  </si>
  <si>
    <t>Ledelse konsert/show/dans</t>
  </si>
  <si>
    <t>Grønnmarkerte = motposteringer</t>
  </si>
  <si>
    <t>Seminarer</t>
  </si>
  <si>
    <t>Torbjørn Eide</t>
  </si>
  <si>
    <t>Økonomiansvarlig</t>
  </si>
  <si>
    <t>……………………………………………………………………………..</t>
  </si>
  <si>
    <t>Vedlikehold/Utstyr/Rekv</t>
  </si>
  <si>
    <t>Norsk Tipping</t>
  </si>
  <si>
    <t>Musikkens Studieforbund (VO.midler)</t>
  </si>
  <si>
    <t>Lokalleie</t>
  </si>
  <si>
    <t>Billettavgift</t>
  </si>
  <si>
    <t>Ski Kommune</t>
  </si>
  <si>
    <t>Dirigent prøver</t>
  </si>
  <si>
    <t>1/1</t>
  </si>
  <si>
    <t>Budsjett</t>
  </si>
  <si>
    <t>…………</t>
  </si>
  <si>
    <t xml:space="preserve">Påløpte kostnader:   </t>
  </si>
  <si>
    <t xml:space="preserve">Påløpte inntekter :  </t>
  </si>
  <si>
    <t>Annet</t>
  </si>
  <si>
    <t>Spill. vikareri nkl. prøver</t>
  </si>
  <si>
    <t>Mva-refusjon</t>
  </si>
  <si>
    <t>Oppnådd</t>
  </si>
  <si>
    <t>CD salg</t>
  </si>
  <si>
    <t>Saldo periodeslutt 31/12 2014</t>
  </si>
  <si>
    <t>Balanse  1/1 2015</t>
  </si>
  <si>
    <t>Sum IB 1/1 2015</t>
  </si>
  <si>
    <t>RESULTAT 2015 (Underskudd)</t>
  </si>
  <si>
    <t>Driftsregnskap 2015 pr. prosjekt</t>
  </si>
  <si>
    <t>Kolben 6/2</t>
  </si>
  <si>
    <t xml:space="preserve">OVERFØRT FRA 2014:  </t>
  </si>
  <si>
    <t>Inngående saldo 1/1 2015</t>
  </si>
  <si>
    <t>5/1</t>
  </si>
  <si>
    <t>Ski Musikkråd</t>
  </si>
  <si>
    <t>7/1</t>
  </si>
  <si>
    <t>G.Hauger seminar nov</t>
  </si>
  <si>
    <t>15/1</t>
  </si>
  <si>
    <t>Oppegård Kommune leie leie 2J 2014</t>
  </si>
  <si>
    <t>Helge Ellingsen vikar  13/1</t>
  </si>
  <si>
    <t>2/1</t>
  </si>
  <si>
    <t>Omk</t>
  </si>
  <si>
    <t>Årspris VISA</t>
  </si>
  <si>
    <t>Forsikringspremie 2014 Hanne Gundersveen</t>
  </si>
  <si>
    <t>Forsikringspremie 2014 Torstein Granly</t>
  </si>
  <si>
    <t>Bnorsk Tipping</t>
  </si>
  <si>
    <t>26/1</t>
  </si>
  <si>
    <t>Kontingent Odd Pettersen</t>
  </si>
  <si>
    <t>2/2</t>
  </si>
  <si>
    <t>Geir Hauger seminar Storbandtreff</t>
  </si>
  <si>
    <t>2(2</t>
  </si>
  <si>
    <t>Helge Ellingsen seminar Stb.treff</t>
  </si>
  <si>
    <t>Gave vikarer Stb.treff prøver</t>
  </si>
  <si>
    <t>B.Barlo (prøver jan 8,8' - sem 31/1 2,2')</t>
  </si>
  <si>
    <t>3/2</t>
  </si>
  <si>
    <t>9/2</t>
  </si>
  <si>
    <t>Ger Hauger 6/2 Stb.treff</t>
  </si>
  <si>
    <t>12/2</t>
  </si>
  <si>
    <t>Ø.Valldal vikar Stb.treff 6/2</t>
  </si>
  <si>
    <t>Norsk Jazzforum kontingent 2015</t>
  </si>
  <si>
    <t>Majken Christiansen St.treff</t>
  </si>
  <si>
    <t>Hildegun Øiseth Stb.treff</t>
  </si>
  <si>
    <t>23/2</t>
  </si>
  <si>
    <t>Blekk, papir, merkeppenn,tape</t>
  </si>
  <si>
    <t xml:space="preserve">Blekk </t>
  </si>
  <si>
    <t>16/2</t>
  </si>
  <si>
    <t>Kontingent v2015 Torbjørn Eide</t>
  </si>
  <si>
    <t>NJF støtte Stb.treff 6/2</t>
  </si>
  <si>
    <t>27/2</t>
  </si>
  <si>
    <t>3/3</t>
  </si>
  <si>
    <t>B.Barlo (prøver feb 6,6', sem 1/2 2,2', sem 1/2 2,2')</t>
  </si>
  <si>
    <t>Stb.treff 4,540</t>
  </si>
  <si>
    <t>Foreningen Norden Stb.treff 6/2</t>
  </si>
  <si>
    <t>18/3</t>
  </si>
  <si>
    <t>Gave Kreftforeningen</t>
  </si>
  <si>
    <t>24/3</t>
  </si>
  <si>
    <t>Parkering vikar</t>
  </si>
  <si>
    <t>2/3</t>
  </si>
  <si>
    <t>20/3</t>
  </si>
  <si>
    <t>Kontingent Einar Jemtland</t>
  </si>
  <si>
    <t>22/3</t>
  </si>
  <si>
    <t>25/3</t>
  </si>
  <si>
    <t>Kontingent Kristian Johannessenv 2015</t>
  </si>
  <si>
    <t>27/3</t>
  </si>
  <si>
    <t>Nordox</t>
  </si>
  <si>
    <t>Nordox støtte</t>
  </si>
  <si>
    <t>31/3</t>
  </si>
  <si>
    <t>7/4</t>
  </si>
  <si>
    <t>B.Barlo prøver mars</t>
  </si>
  <si>
    <t>10/4</t>
  </si>
  <si>
    <t>Helge Ellingsen vikar 7/4</t>
  </si>
  <si>
    <t>21/4</t>
  </si>
  <si>
    <t>14/4</t>
  </si>
  <si>
    <t>1/4</t>
  </si>
  <si>
    <t>13/4</t>
  </si>
  <si>
    <t>Musikkens Studieforbund VO H2014</t>
  </si>
  <si>
    <t>15/4</t>
  </si>
  <si>
    <t>Kontingent Tor Grefsgård v2015</t>
  </si>
  <si>
    <t>Innb. Fra Eje netto etter kafekonsert 18/4</t>
  </si>
  <si>
    <t>(Kontant honorar: G.Hauger 2', G.Andersen 1,5', 0,7' til kasse)</t>
  </si>
  <si>
    <t>24/4</t>
  </si>
  <si>
    <t>Kontingent v2015 Hanne Gunderssveen</t>
  </si>
  <si>
    <t>30/4</t>
  </si>
  <si>
    <t>Peder Øiseth vikar</t>
  </si>
  <si>
    <t>Shannon Mowday kafe 18/4</t>
  </si>
  <si>
    <t>6/5</t>
  </si>
  <si>
    <r>
      <t>B.Barlo</t>
    </r>
    <r>
      <rPr>
        <i/>
        <sz val="8"/>
        <rFont val="Arial"/>
        <family val="2"/>
      </rPr>
      <t xml:space="preserve"> (prøver apr 8,8'. Seminær Mowday 2,2' kafe 18/4 3.940</t>
    </r>
  </si>
  <si>
    <r>
      <t>Parkering Rådhuset -</t>
    </r>
    <r>
      <rPr>
        <i/>
        <sz val="8"/>
        <rFont val="Arial"/>
        <family val="2"/>
      </rPr>
      <t xml:space="preserve"> hentig noter Renate Juelsen Vesteraas</t>
    </r>
  </si>
  <si>
    <t>4/5</t>
  </si>
  <si>
    <t>NJF støtte 18/4 Shannon Moday</t>
  </si>
  <si>
    <r>
      <t xml:space="preserve">Ski Kommune </t>
    </r>
    <r>
      <rPr>
        <i/>
        <sz val="8"/>
        <rFont val="Arial"/>
        <family val="2"/>
      </rPr>
      <t>(Gr.tilskudd 7.680 - U/sk.gar 18/4 5')</t>
    </r>
  </si>
  <si>
    <t>5/5</t>
  </si>
  <si>
    <t>4/6</t>
  </si>
  <si>
    <t>B.Barlo prøver mai</t>
  </si>
  <si>
    <t>27</t>
  </si>
  <si>
    <t>15/6</t>
  </si>
  <si>
    <t>Gave Kristian Johannessen, utlegg Pål Vinland</t>
  </si>
  <si>
    <t>Majken Christiansen kafe 13/6</t>
  </si>
  <si>
    <t>Kontingent Vegard Hammer 1.000 2014</t>
  </si>
  <si>
    <t>Kontingent Vegard Hammer 1.000 2015</t>
  </si>
  <si>
    <t>1/6</t>
  </si>
  <si>
    <t>kontingent v2015 Torstein Granly</t>
  </si>
  <si>
    <t>10/6</t>
  </si>
  <si>
    <t>Kontingent v2015 Nina trulsrud</t>
  </si>
  <si>
    <t>Kontingent v2015 Odd Pettersen</t>
  </si>
  <si>
    <t>11/6</t>
  </si>
  <si>
    <t>Ski kommune støtte kafekonsert 13/6</t>
  </si>
  <si>
    <t>Ajourført</t>
  </si>
  <si>
    <r>
      <t>Torbjørn Eide v2015</t>
    </r>
    <r>
      <rPr>
        <i/>
        <sz val="8"/>
        <rFont val="Arial"/>
        <family val="2"/>
      </rPr>
      <t xml:space="preserve"> (dobb.bet?)=donasjon vikarer</t>
    </r>
  </si>
  <si>
    <r>
      <t>Kontingent v2015 Pål Vinland 1',</t>
    </r>
    <r>
      <rPr>
        <i/>
        <sz val="8"/>
        <rFont val="Arial"/>
        <family val="2"/>
      </rPr>
      <t>( donasjon note/vikar 1')</t>
    </r>
  </si>
  <si>
    <t>Jule-konsert</t>
  </si>
  <si>
    <t>Saldo DnB kto. 7114.05.46148 pr. 1/1 2015</t>
  </si>
  <si>
    <t>Donasjoner medlemmer</t>
  </si>
  <si>
    <t>Shannon Mowday</t>
  </si>
  <si>
    <t>Majken Christiansen</t>
  </si>
  <si>
    <t>22/6</t>
  </si>
  <si>
    <t>B.Barlo juni (Dir 4,4' -kafe 13/6 3.940)</t>
  </si>
  <si>
    <t>Geir Hauger kafe 13/6</t>
  </si>
  <si>
    <t>2/7</t>
  </si>
  <si>
    <t>3/8</t>
  </si>
  <si>
    <t>6/8</t>
  </si>
  <si>
    <t>Kontingent V2015 Henning  Mørland</t>
  </si>
  <si>
    <t>2/9</t>
  </si>
  <si>
    <t>NJF støtte 13/6</t>
  </si>
  <si>
    <t>B.Barlo direksjon august</t>
  </si>
  <si>
    <t>Kontantkasse/vekslepenger</t>
  </si>
  <si>
    <t>Tbf avsetninger 2014 (inkl. kasse)</t>
  </si>
  <si>
    <t>18/9</t>
  </si>
  <si>
    <t>Staples-Plastomslag/Konvolutter</t>
  </si>
  <si>
    <t>22/9</t>
  </si>
  <si>
    <t>Utlegg Pål V - Gave Odd Pettersen</t>
  </si>
  <si>
    <t>24/10</t>
  </si>
  <si>
    <t>Sinatra i 100</t>
  </si>
  <si>
    <t>Dans  50-årslag</t>
  </si>
  <si>
    <t>Kafé 13/6</t>
  </si>
  <si>
    <t>Kafé 18/4</t>
  </si>
  <si>
    <t>Fra arkivet</t>
  </si>
  <si>
    <t>Kafé 19/9</t>
  </si>
  <si>
    <t>Kafé 24/10</t>
  </si>
  <si>
    <t>Honorar Geir H konsert 19/9 "Fra arkivet"</t>
  </si>
  <si>
    <t>1/9</t>
  </si>
  <si>
    <t>4/9</t>
  </si>
  <si>
    <t>Norsk Tipping, Grasrotandel</t>
  </si>
  <si>
    <t>15/9</t>
  </si>
  <si>
    <t>Kontingent H-15 Torbjørn Eide</t>
  </si>
  <si>
    <t>21/9</t>
  </si>
  <si>
    <t>Ovf fra Einar Jemtland, billettinntekt 19/9</t>
  </si>
  <si>
    <t>29/9</t>
  </si>
  <si>
    <t>NJF støtte konsert 19/9</t>
  </si>
  <si>
    <t>30/9</t>
  </si>
  <si>
    <t>7/10</t>
  </si>
  <si>
    <t>Biørn Barlo (dir sept 6,6', 19/9 3.940)</t>
  </si>
  <si>
    <t>38</t>
  </si>
  <si>
    <t>10/10</t>
  </si>
  <si>
    <t>Vingaver trp-vikarer</t>
  </si>
  <si>
    <t>17/10</t>
  </si>
  <si>
    <t>Coop - Lyspærer</t>
  </si>
  <si>
    <t>26/10</t>
  </si>
  <si>
    <t>Vikar 24/10 Kristian Johannessen</t>
  </si>
  <si>
    <t>Vikar 24/10 Olaf Brattegård</t>
  </si>
  <si>
    <t>Utlegg Pål V (gave H.Skoglund/T.Grefsgård 1.006</t>
  </si>
  <si>
    <t xml:space="preserve">    Parkering  240 / Mester Grønn 260)</t>
  </si>
  <si>
    <t>NJF forsikring 2015</t>
  </si>
  <si>
    <t>28/10</t>
  </si>
  <si>
    <t>Håkon Rasmussen (Sinatra 4', Dans 5')</t>
  </si>
  <si>
    <t>2/10</t>
  </si>
  <si>
    <t>3/10</t>
  </si>
  <si>
    <t>Eyvind Olav Næss (Billett 19/9)</t>
  </si>
  <si>
    <t>6/10</t>
  </si>
  <si>
    <t>Kontingent H-15 Pål Vinland</t>
  </si>
  <si>
    <t>Kontingent H-15 Einar Jemtland</t>
  </si>
  <si>
    <t>12/10</t>
  </si>
  <si>
    <t>Kontingent H-15 Fredrik Frantsen Gusdal</t>
  </si>
  <si>
    <t>15/10</t>
  </si>
  <si>
    <t>Vikar prøve Petter Horntvedt 11/10</t>
  </si>
  <si>
    <t xml:space="preserve">22/10 </t>
  </si>
  <si>
    <t>Billetter Pål Vinland 19/9 og 13/6</t>
  </si>
  <si>
    <t>Ovf fra Einar Jemtland, billettinntekt 24/10</t>
  </si>
  <si>
    <t xml:space="preserve">26/10 </t>
  </si>
  <si>
    <t>Ovf fra Eva Andresen billettinntekt 24/10</t>
  </si>
  <si>
    <t>30/10</t>
  </si>
  <si>
    <t>2/11</t>
  </si>
  <si>
    <t>Jon Bakkelund vikar bisettelse Tord Skonnord</t>
  </si>
  <si>
    <t>3/11</t>
  </si>
  <si>
    <t>Biørn Barlo (dir okt 11', 24/10 2x 3.940)</t>
  </si>
  <si>
    <t>16/11</t>
  </si>
  <si>
    <t>Vikar Knut Elstad 24/10</t>
  </si>
  <si>
    <t>13/11</t>
  </si>
  <si>
    <t>Staples blekk</t>
  </si>
  <si>
    <t>17/11</t>
  </si>
  <si>
    <t>Clas Ohlson  kabelbånd m/borrelås</t>
  </si>
  <si>
    <t>Jølstad - Bårebukett Tord Skonord</t>
  </si>
  <si>
    <t>Kristian Johannessen andel forsikring</t>
  </si>
  <si>
    <t>Einar Jemtland andel forsikring</t>
  </si>
  <si>
    <t>1/11</t>
  </si>
  <si>
    <t>Rolf Karlstrøm andel forsikring</t>
  </si>
  <si>
    <t>NJF støtte 24/10</t>
  </si>
  <si>
    <t>6/11</t>
  </si>
  <si>
    <t>Stein Jaksjø andel forsikring</t>
  </si>
  <si>
    <t>11/11</t>
  </si>
  <si>
    <t>Kontingent H-15 Tor Anders Nygård</t>
  </si>
  <si>
    <t>15/11</t>
  </si>
  <si>
    <t>Kontingent H-15 Torstein Granly</t>
  </si>
  <si>
    <t>19/11</t>
  </si>
  <si>
    <t>Kontinget H-15 Hanne Gundersveen</t>
  </si>
  <si>
    <t>Hanne Gundersveen  andel forsikring</t>
  </si>
  <si>
    <t>18/11</t>
  </si>
  <si>
    <t>VO-midler Musikkens Studieforbund V-15</t>
  </si>
  <si>
    <t>20/11</t>
  </si>
  <si>
    <t>Kontingent Kar Erik Huseby</t>
  </si>
  <si>
    <t>Støtte fra reidun Elisabeth Skonnord</t>
  </si>
  <si>
    <t xml:space="preserve">Kontingent H-15 Tor Grefsgård </t>
  </si>
  <si>
    <t>Tor Grefsgårds andel forsikring</t>
  </si>
  <si>
    <t>30/11</t>
  </si>
  <si>
    <t>1/12</t>
  </si>
  <si>
    <t>Honorar Geir H. seminar søndag 22/11</t>
  </si>
  <si>
    <t>4/12</t>
  </si>
  <si>
    <t>Biørn Barlo dir nov,8,8' seminar 2,2'</t>
  </si>
  <si>
    <t>Akershus Fylkeskommune, arrangement</t>
  </si>
  <si>
    <t>17/12</t>
  </si>
  <si>
    <t>Vin til vikar Knut Elstad H-15</t>
  </si>
  <si>
    <t>NJF Odin Jazznytt 2015</t>
  </si>
  <si>
    <t>21/12</t>
  </si>
  <si>
    <t>Honorar Geir Hauger 17/12</t>
  </si>
  <si>
    <t>3940 -lp 600 -prod 500</t>
  </si>
  <si>
    <t>Biørn Barlo (dir  des 6,6' - 5040  17/12)</t>
  </si>
  <si>
    <t>22/12</t>
  </si>
  <si>
    <t>Oppegård kommune leie 2015</t>
  </si>
  <si>
    <t>30/12</t>
  </si>
  <si>
    <t>Honorar Kullebunden Jazz 17/12</t>
  </si>
  <si>
    <t>Kontingent Øysein Valldal</t>
  </si>
  <si>
    <t>2/12</t>
  </si>
  <si>
    <t>Torstein Granly andel forsikring</t>
  </si>
  <si>
    <t>9/12</t>
  </si>
  <si>
    <t>Kontingent H-15 Vegard Hammer</t>
  </si>
  <si>
    <t>Kontingent H-15 Nina Trulsrud</t>
  </si>
  <si>
    <t>16/12</t>
  </si>
  <si>
    <t>NJF mva-ref</t>
  </si>
  <si>
    <t>31/12</t>
  </si>
  <si>
    <t xml:space="preserve">                                     </t>
  </si>
  <si>
    <r>
      <t>Honorar dansejobb</t>
    </r>
    <r>
      <rPr>
        <sz val="8"/>
        <rFont val="Arial"/>
        <family val="2"/>
      </rPr>
      <t xml:space="preserve"> Eric Steira - Glenne Gård 24/10</t>
    </r>
  </si>
  <si>
    <r>
      <t>Oppegård Kommune leie Flåtestad</t>
    </r>
    <r>
      <rPr>
        <sz val="8"/>
        <rFont val="Arial"/>
        <family val="2"/>
      </rPr>
      <t xml:space="preserve"> seminar St.,treff</t>
    </r>
  </si>
  <si>
    <t>Donasjoner andre</t>
  </si>
  <si>
    <t>Abonnementer</t>
  </si>
  <si>
    <t>Balanse 31/12 2015</t>
  </si>
  <si>
    <t>Saldo DnB kto. 7114.05.46148 pr.31/12 2015</t>
  </si>
  <si>
    <t>Langhus 3/1 2016</t>
  </si>
  <si>
    <t>Balanse 31/12 2015 SKI STORBAND</t>
  </si>
  <si>
    <t>Margareta Bengtsson 17/12</t>
  </si>
  <si>
    <t>Forening Norden</t>
  </si>
  <si>
    <t>Andre transportkostnader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</si>
</sst>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d/\ mmmm\ yyyy"/>
    <numFmt numFmtId="181" formatCode="[$-414]d\.\ mmmm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4.5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9E47"/>
      <name val="Arial"/>
      <family val="2"/>
    </font>
    <font>
      <i/>
      <sz val="8"/>
      <color rgb="FFFF0000"/>
      <name val="Arial"/>
      <family val="2"/>
    </font>
    <font>
      <b/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ck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hair"/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43" applyBorder="1">
      <alignment/>
      <protection/>
    </xf>
    <xf numFmtId="0" fontId="0" fillId="0" borderId="0" xfId="43">
      <alignment/>
      <protection/>
    </xf>
    <xf numFmtId="0" fontId="0" fillId="0" borderId="0" xfId="43" applyBorder="1" applyAlignment="1">
      <alignment horizontal="center"/>
      <protection/>
    </xf>
    <xf numFmtId="0" fontId="0" fillId="0" borderId="0" xfId="43" applyAlignment="1">
      <alignment horizontal="center"/>
      <protection/>
    </xf>
    <xf numFmtId="0" fontId="0" fillId="0" borderId="0" xfId="43" applyAlignment="1">
      <alignment/>
      <protection/>
    </xf>
    <xf numFmtId="0" fontId="0" fillId="0" borderId="0" xfId="43" applyAlignment="1">
      <alignment vertical="center"/>
      <protection/>
    </xf>
    <xf numFmtId="0" fontId="0" fillId="0" borderId="0" xfId="43" applyFont="1" applyBorder="1">
      <alignment/>
      <protection/>
    </xf>
    <xf numFmtId="0" fontId="0" fillId="0" borderId="0" xfId="43" applyFont="1">
      <alignment/>
      <protection/>
    </xf>
    <xf numFmtId="0" fontId="5" fillId="0" borderId="10" xfId="43" applyFont="1" applyBorder="1" applyAlignment="1">
      <alignment horizontal="centerContinuous" vertical="center"/>
      <protection/>
    </xf>
    <xf numFmtId="0" fontId="0" fillId="0" borderId="11" xfId="43" applyFont="1" applyBorder="1" applyAlignment="1">
      <alignment horizontal="center"/>
      <protection/>
    </xf>
    <xf numFmtId="0" fontId="6" fillId="0" borderId="12" xfId="43" applyFont="1" applyBorder="1" applyAlignment="1">
      <alignment horizontal="center"/>
      <protection/>
    </xf>
    <xf numFmtId="0" fontId="6" fillId="0" borderId="12" xfId="43" applyFont="1" applyBorder="1" applyAlignment="1" quotePrefix="1">
      <alignment horizontal="center"/>
      <protection/>
    </xf>
    <xf numFmtId="0" fontId="1" fillId="0" borderId="0" xfId="43" applyFont="1">
      <alignment/>
      <protection/>
    </xf>
    <xf numFmtId="0" fontId="0" fillId="0" borderId="0" xfId="43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43" applyFont="1">
      <alignment/>
      <protection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43" applyFont="1" applyAlignment="1">
      <alignment/>
      <protection/>
    </xf>
    <xf numFmtId="0" fontId="10" fillId="0" borderId="0" xfId="43" applyFont="1" applyAlignment="1">
      <alignment vertical="center"/>
      <protection/>
    </xf>
    <xf numFmtId="0" fontId="7" fillId="0" borderId="0" xfId="0" applyFont="1" applyAlignment="1">
      <alignment/>
    </xf>
    <xf numFmtId="0" fontId="10" fillId="0" borderId="11" xfId="0" applyFont="1" applyBorder="1" applyAlignment="1" quotePrefix="1">
      <alignment horizontal="left"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0" fillId="0" borderId="20" xfId="43" applyFont="1" applyBorder="1" applyAlignment="1">
      <alignment horizontal="centerContinuous" vertical="center"/>
      <protection/>
    </xf>
    <xf numFmtId="0" fontId="0" fillId="0" borderId="21" xfId="43" applyFont="1" applyBorder="1" applyAlignment="1">
      <alignment horizontal="center"/>
      <protection/>
    </xf>
    <xf numFmtId="0" fontId="0" fillId="0" borderId="21" xfId="43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/>
      <protection/>
    </xf>
    <xf numFmtId="0" fontId="0" fillId="0" borderId="22" xfId="43" applyFont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3" fontId="0" fillId="0" borderId="0" xfId="43" applyNumberFormat="1" applyFont="1" applyBorder="1" applyAlignment="1">
      <alignment/>
      <protection/>
    </xf>
    <xf numFmtId="3" fontId="0" fillId="0" borderId="24" xfId="43" applyNumberFormat="1" applyFont="1" applyBorder="1" applyAlignment="1">
      <alignment/>
      <protection/>
    </xf>
    <xf numFmtId="3" fontId="0" fillId="0" borderId="0" xfId="43" applyNumberFormat="1">
      <alignment/>
      <protection/>
    </xf>
    <xf numFmtId="4" fontId="0" fillId="0" borderId="10" xfId="43" applyNumberFormat="1" applyFont="1" applyBorder="1" applyAlignment="1" quotePrefix="1">
      <alignment vertical="center"/>
      <protection/>
    </xf>
    <xf numFmtId="4" fontId="0" fillId="0" borderId="12" xfId="43" applyNumberFormat="1" applyFont="1" applyFill="1" applyBorder="1" applyAlignment="1">
      <alignment vertical="center"/>
      <protection/>
    </xf>
    <xf numFmtId="4" fontId="0" fillId="0" borderId="25" xfId="43" applyNumberFormat="1" applyFont="1" applyFill="1" applyBorder="1" applyAlignment="1" quotePrefix="1">
      <alignment/>
      <protection/>
    </xf>
    <xf numFmtId="0" fontId="12" fillId="0" borderId="0" xfId="43" applyFont="1">
      <alignment/>
      <protection/>
    </xf>
    <xf numFmtId="0" fontId="12" fillId="0" borderId="0" xfId="43" applyFont="1" applyAlignment="1">
      <alignment horizontal="center"/>
      <protection/>
    </xf>
    <xf numFmtId="0" fontId="0" fillId="0" borderId="26" xfId="43" applyFont="1" applyBorder="1">
      <alignment/>
      <protection/>
    </xf>
    <xf numFmtId="0" fontId="12" fillId="0" borderId="0" xfId="43" applyFont="1" applyBorder="1">
      <alignment/>
      <protection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3" fontId="7" fillId="0" borderId="19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0" fillId="0" borderId="11" xfId="43" applyFont="1" applyBorder="1">
      <alignment/>
      <protection/>
    </xf>
    <xf numFmtId="0" fontId="0" fillId="0" borderId="14" xfId="43" applyBorder="1">
      <alignment/>
      <protection/>
    </xf>
    <xf numFmtId="0" fontId="1" fillId="0" borderId="23" xfId="43" applyFont="1" applyBorder="1">
      <alignment/>
      <protection/>
    </xf>
    <xf numFmtId="0" fontId="4" fillId="0" borderId="0" xfId="0" applyFont="1" applyAlignment="1">
      <alignment horizontal="center"/>
    </xf>
    <xf numFmtId="0" fontId="10" fillId="0" borderId="10" xfId="43" applyFont="1" applyBorder="1" applyAlignment="1">
      <alignment horizontal="center" vertical="center"/>
      <protection/>
    </xf>
    <xf numFmtId="0" fontId="6" fillId="0" borderId="28" xfId="43" applyFont="1" applyBorder="1" applyAlignment="1">
      <alignment/>
      <protection/>
    </xf>
    <xf numFmtId="0" fontId="0" fillId="0" borderId="28" xfId="43" applyFont="1" applyBorder="1" applyAlignment="1">
      <alignment horizontal="centerContinuous" vertical="center"/>
      <protection/>
    </xf>
    <xf numFmtId="0" fontId="10" fillId="0" borderId="10" xfId="43" applyFont="1" applyBorder="1" applyAlignment="1">
      <alignment horizontal="left" vertical="center"/>
      <protection/>
    </xf>
    <xf numFmtId="4" fontId="0" fillId="0" borderId="11" xfId="43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9" xfId="43" applyFont="1" applyBorder="1" applyAlignment="1">
      <alignment horizontal="left"/>
      <protection/>
    </xf>
    <xf numFmtId="2" fontId="0" fillId="0" borderId="29" xfId="43" applyNumberFormat="1" applyFont="1" applyBorder="1" applyAlignment="1">
      <alignment vertical="center"/>
      <protection/>
    </xf>
    <xf numFmtId="4" fontId="0" fillId="0" borderId="30" xfId="43" applyNumberFormat="1" applyFont="1" applyBorder="1" applyAlignment="1">
      <alignment/>
      <protection/>
    </xf>
    <xf numFmtId="0" fontId="0" fillId="33" borderId="21" xfId="43" applyFont="1" applyFill="1" applyBorder="1">
      <alignment/>
      <protection/>
    </xf>
    <xf numFmtId="4" fontId="0" fillId="0" borderId="0" xfId="0" applyNumberFormat="1" applyBorder="1" applyAlignment="1">
      <alignment/>
    </xf>
    <xf numFmtId="0" fontId="0" fillId="0" borderId="31" xfId="43" applyFont="1" applyBorder="1" applyAlignment="1">
      <alignment horizontal="center"/>
      <protection/>
    </xf>
    <xf numFmtId="4" fontId="0" fillId="0" borderId="32" xfId="43" applyNumberFormat="1" applyFont="1" applyBorder="1" applyAlignment="1">
      <alignment horizontal="center"/>
      <protection/>
    </xf>
    <xf numFmtId="2" fontId="0" fillId="0" borderId="33" xfId="43" applyNumberFormat="1" applyFont="1" applyBorder="1" applyAlignment="1">
      <alignment/>
      <protection/>
    </xf>
    <xf numFmtId="4" fontId="0" fillId="0" borderId="34" xfId="43" applyNumberFormat="1" applyFont="1" applyBorder="1" applyAlignment="1">
      <alignment/>
      <protection/>
    </xf>
    <xf numFmtId="0" fontId="0" fillId="0" borderId="32" xfId="43" applyBorder="1">
      <alignment/>
      <protection/>
    </xf>
    <xf numFmtId="0" fontId="0" fillId="0" borderId="35" xfId="43" applyFont="1" applyBorder="1" applyAlignment="1">
      <alignment horizontal="center"/>
      <protection/>
    </xf>
    <xf numFmtId="3" fontId="7" fillId="0" borderId="3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0" fontId="14" fillId="0" borderId="0" xfId="43" applyNumberFormat="1" applyFont="1" applyBorder="1" applyAlignment="1">
      <alignment horizontal="left" vertical="center"/>
      <protection/>
    </xf>
    <xf numFmtId="0" fontId="1" fillId="0" borderId="23" xfId="43" applyNumberFormat="1" applyFont="1" applyBorder="1" applyAlignment="1">
      <alignment horizontal="center"/>
      <protection/>
    </xf>
    <xf numFmtId="0" fontId="1" fillId="0" borderId="37" xfId="43" applyFont="1" applyBorder="1" applyAlignment="1">
      <alignment horizontal="center"/>
      <protection/>
    </xf>
    <xf numFmtId="0" fontId="0" fillId="0" borderId="15" xfId="43" applyFont="1" applyBorder="1" applyAlignment="1">
      <alignment horizontal="center" vertical="center"/>
      <protection/>
    </xf>
    <xf numFmtId="0" fontId="1" fillId="0" borderId="16" xfId="43" applyNumberFormat="1" applyFont="1" applyBorder="1" applyAlignment="1">
      <alignment horizontal="center"/>
      <protection/>
    </xf>
    <xf numFmtId="0" fontId="15" fillId="0" borderId="0" xfId="43" applyFont="1" applyBorder="1">
      <alignment/>
      <protection/>
    </xf>
    <xf numFmtId="3" fontId="0" fillId="0" borderId="38" xfId="43" applyNumberFormat="1" applyFont="1" applyBorder="1">
      <alignment/>
      <protection/>
    </xf>
    <xf numFmtId="3" fontId="0" fillId="0" borderId="39" xfId="43" applyNumberFormat="1" applyFont="1" applyBorder="1">
      <alignment/>
      <protection/>
    </xf>
    <xf numFmtId="0" fontId="0" fillId="0" borderId="37" xfId="43" applyFont="1" applyBorder="1">
      <alignment/>
      <protection/>
    </xf>
    <xf numFmtId="3" fontId="0" fillId="0" borderId="40" xfId="43" applyNumberFormat="1" applyFont="1" applyBorder="1">
      <alignment/>
      <protection/>
    </xf>
    <xf numFmtId="0" fontId="15" fillId="0" borderId="18" xfId="43" applyFont="1" applyBorder="1">
      <alignment/>
      <protection/>
    </xf>
    <xf numFmtId="3" fontId="15" fillId="0" borderId="41" xfId="43" applyNumberFormat="1" applyFont="1" applyBorder="1">
      <alignment/>
      <protection/>
    </xf>
    <xf numFmtId="3" fontId="15" fillId="0" borderId="18" xfId="43" applyNumberFormat="1" applyFont="1" applyBorder="1">
      <alignment/>
      <protection/>
    </xf>
    <xf numFmtId="3" fontId="15" fillId="0" borderId="42" xfId="43" applyNumberFormat="1" applyFont="1" applyBorder="1">
      <alignment/>
      <protection/>
    </xf>
    <xf numFmtId="0" fontId="16" fillId="0" borderId="0" xfId="43" applyFont="1" applyBorder="1">
      <alignment/>
      <protection/>
    </xf>
    <xf numFmtId="0" fontId="16" fillId="0" borderId="18" xfId="43" applyFont="1" applyBorder="1" applyAlignment="1">
      <alignment horizontal="right"/>
      <protection/>
    </xf>
    <xf numFmtId="3" fontId="1" fillId="0" borderId="41" xfId="43" applyNumberFormat="1" applyFont="1" applyBorder="1">
      <alignment/>
      <protection/>
    </xf>
    <xf numFmtId="3" fontId="1" fillId="0" borderId="42" xfId="43" applyNumberFormat="1" applyFont="1" applyBorder="1">
      <alignment/>
      <protection/>
    </xf>
    <xf numFmtId="3" fontId="0" fillId="0" borderId="11" xfId="43" applyNumberFormat="1" applyFont="1" applyBorder="1">
      <alignment/>
      <protection/>
    </xf>
    <xf numFmtId="0" fontId="16" fillId="0" borderId="27" xfId="43" applyFont="1" applyBorder="1" applyAlignment="1">
      <alignment horizontal="right"/>
      <protection/>
    </xf>
    <xf numFmtId="0" fontId="16" fillId="0" borderId="16" xfId="43" applyFont="1" applyBorder="1">
      <alignment/>
      <protection/>
    </xf>
    <xf numFmtId="3" fontId="16" fillId="0" borderId="43" xfId="43" applyNumberFormat="1" applyFont="1" applyBorder="1">
      <alignment/>
      <protection/>
    </xf>
    <xf numFmtId="3" fontId="16" fillId="0" borderId="40" xfId="43" applyNumberFormat="1" applyFont="1" applyBorder="1">
      <alignment/>
      <protection/>
    </xf>
    <xf numFmtId="0" fontId="15" fillId="34" borderId="18" xfId="43" applyFont="1" applyFill="1" applyBorder="1">
      <alignment/>
      <protection/>
    </xf>
    <xf numFmtId="0" fontId="0" fillId="0" borderId="0" xfId="43" applyAlignment="1">
      <alignment horizontal="right"/>
      <protection/>
    </xf>
    <xf numFmtId="4" fontId="12" fillId="0" borderId="11" xfId="43" applyNumberFormat="1" applyFont="1" applyBorder="1">
      <alignment/>
      <protection/>
    </xf>
    <xf numFmtId="0" fontId="12" fillId="0" borderId="19" xfId="43" applyFont="1" applyBorder="1">
      <alignment/>
      <protection/>
    </xf>
    <xf numFmtId="4" fontId="12" fillId="0" borderId="31" xfId="43" applyNumberFormat="1" applyFont="1" applyBorder="1">
      <alignment/>
      <protection/>
    </xf>
    <xf numFmtId="0" fontId="12" fillId="0" borderId="44" xfId="43" applyFont="1" applyBorder="1">
      <alignment/>
      <protection/>
    </xf>
    <xf numFmtId="0" fontId="18" fillId="0" borderId="0" xfId="43" applyFont="1" applyAlignment="1">
      <alignment horizontal="center"/>
      <protection/>
    </xf>
    <xf numFmtId="0" fontId="0" fillId="0" borderId="0" xfId="43" applyAlignment="1">
      <alignment horizontal="left"/>
      <protection/>
    </xf>
    <xf numFmtId="0" fontId="19" fillId="0" borderId="0" xfId="43" applyFont="1">
      <alignment/>
      <protection/>
    </xf>
    <xf numFmtId="0" fontId="19" fillId="0" borderId="0" xfId="0" applyFont="1" applyAlignment="1">
      <alignment/>
    </xf>
    <xf numFmtId="3" fontId="0" fillId="0" borderId="45" xfId="43" applyNumberFormat="1" applyFont="1" applyBorder="1">
      <alignment/>
      <protection/>
    </xf>
    <xf numFmtId="4" fontId="12" fillId="0" borderId="0" xfId="43" applyNumberFormat="1" applyFont="1">
      <alignment/>
      <protection/>
    </xf>
    <xf numFmtId="0" fontId="0" fillId="0" borderId="10" xfId="43" applyFont="1" applyBorder="1" applyAlignment="1" quotePrefix="1">
      <alignment horizontal="left"/>
      <protection/>
    </xf>
    <xf numFmtId="0" fontId="0" fillId="0" borderId="0" xfId="43" applyFont="1" applyBorder="1">
      <alignment/>
      <protection/>
    </xf>
    <xf numFmtId="0" fontId="11" fillId="0" borderId="23" xfId="0" applyFont="1" applyBorder="1" applyAlignment="1">
      <alignment horizontal="centerContinuous" vertical="center"/>
    </xf>
    <xf numFmtId="0" fontId="0" fillId="0" borderId="12" xfId="43" applyFont="1" applyBorder="1">
      <alignment/>
      <protection/>
    </xf>
    <xf numFmtId="0" fontId="0" fillId="0" borderId="31" xfId="43" applyFont="1" applyBorder="1" applyAlignment="1">
      <alignment horizontal="right"/>
      <protection/>
    </xf>
    <xf numFmtId="0" fontId="0" fillId="0" borderId="29" xfId="43" applyFont="1" applyBorder="1" applyAlignment="1">
      <alignment horizontal="right"/>
      <protection/>
    </xf>
    <xf numFmtId="0" fontId="0" fillId="0" borderId="0" xfId="43" applyFont="1" applyAlignment="1">
      <alignment horizontal="center"/>
      <protection/>
    </xf>
    <xf numFmtId="0" fontId="0" fillId="0" borderId="46" xfId="43" applyFont="1" applyFill="1" applyBorder="1" applyAlignment="1">
      <alignment/>
      <protection/>
    </xf>
    <xf numFmtId="0" fontId="0" fillId="0" borderId="0" xfId="43" applyFont="1" applyBorder="1" applyAlignment="1">
      <alignment/>
      <protection/>
    </xf>
    <xf numFmtId="0" fontId="10" fillId="0" borderId="11" xfId="43" applyFont="1" applyBorder="1" applyAlignment="1">
      <alignment horizontal="center" vertical="center"/>
      <protection/>
    </xf>
    <xf numFmtId="0" fontId="5" fillId="0" borderId="11" xfId="43" applyFont="1" applyBorder="1" applyAlignment="1">
      <alignment horizontal="centerContinuous" vertical="center"/>
      <protection/>
    </xf>
    <xf numFmtId="0" fontId="0" fillId="0" borderId="24" xfId="43" applyFont="1" applyBorder="1" applyAlignment="1">
      <alignment horizontal="centerContinuous" vertical="center"/>
      <protection/>
    </xf>
    <xf numFmtId="0" fontId="0" fillId="35" borderId="11" xfId="43" applyFont="1" applyFill="1" applyBorder="1" applyAlignment="1">
      <alignment horizontal="left" vertical="center"/>
      <protection/>
    </xf>
    <xf numFmtId="3" fontId="55" fillId="0" borderId="41" xfId="43" applyNumberFormat="1" applyFont="1" applyBorder="1">
      <alignment/>
      <protection/>
    </xf>
    <xf numFmtId="3" fontId="55" fillId="0" borderId="42" xfId="43" applyNumberFormat="1" applyFont="1" applyBorder="1">
      <alignment/>
      <protection/>
    </xf>
    <xf numFmtId="3" fontId="55" fillId="0" borderId="41" xfId="43" applyNumberFormat="1" applyFont="1" applyBorder="1" applyAlignment="1">
      <alignment horizontal="right"/>
      <protection/>
    </xf>
    <xf numFmtId="3" fontId="55" fillId="0" borderId="42" xfId="43" applyNumberFormat="1" applyFont="1" applyBorder="1" applyAlignment="1">
      <alignment horizontal="right"/>
      <protection/>
    </xf>
    <xf numFmtId="3" fontId="0" fillId="0" borderId="47" xfId="43" applyNumberFormat="1" applyFont="1" applyBorder="1">
      <alignment/>
      <protection/>
    </xf>
    <xf numFmtId="0" fontId="0" fillId="0" borderId="0" xfId="43" applyFont="1">
      <alignment/>
      <protection/>
    </xf>
    <xf numFmtId="3" fontId="0" fillId="0" borderId="39" xfId="43" applyNumberFormat="1" applyFont="1" applyBorder="1">
      <alignment/>
      <protection/>
    </xf>
    <xf numFmtId="3" fontId="55" fillId="0" borderId="18" xfId="43" applyNumberFormat="1" applyFont="1" applyBorder="1">
      <alignment/>
      <protection/>
    </xf>
    <xf numFmtId="3" fontId="55" fillId="0" borderId="18" xfId="43" applyNumberFormat="1" applyFont="1" applyBorder="1" applyAlignment="1">
      <alignment horizontal="right"/>
      <protection/>
    </xf>
    <xf numFmtId="3" fontId="1" fillId="0" borderId="18" xfId="43" applyNumberFormat="1" applyFont="1" applyBorder="1">
      <alignment/>
      <protection/>
    </xf>
    <xf numFmtId="3" fontId="16" fillId="0" borderId="16" xfId="43" applyNumberFormat="1" applyFont="1" applyBorder="1">
      <alignment/>
      <protection/>
    </xf>
    <xf numFmtId="0" fontId="18" fillId="0" borderId="0" xfId="43" applyFont="1" applyBorder="1" applyAlignment="1">
      <alignment horizontal="center"/>
      <protection/>
    </xf>
    <xf numFmtId="0" fontId="0" fillId="0" borderId="0" xfId="43" applyFont="1" applyBorder="1" applyAlignment="1">
      <alignment horizontal="center"/>
      <protection/>
    </xf>
    <xf numFmtId="3" fontId="55" fillId="34" borderId="41" xfId="43" applyNumberFormat="1" applyFont="1" applyFill="1" applyBorder="1">
      <alignment/>
      <protection/>
    </xf>
    <xf numFmtId="0" fontId="6" fillId="36" borderId="48" xfId="43" applyFont="1" applyFill="1" applyBorder="1" applyAlignment="1">
      <alignment horizontal="center" vertical="center"/>
      <protection/>
    </xf>
    <xf numFmtId="0" fontId="0" fillId="0" borderId="29" xfId="43" applyFont="1" applyBorder="1" applyAlignment="1">
      <alignment horizontal="center"/>
      <protection/>
    </xf>
    <xf numFmtId="0" fontId="0" fillId="35" borderId="19" xfId="43" applyFont="1" applyFill="1" applyBorder="1" applyAlignment="1">
      <alignment horizontal="centerContinuous" vertical="center"/>
      <protection/>
    </xf>
    <xf numFmtId="3" fontId="56" fillId="34" borderId="41" xfId="43" applyNumberFormat="1" applyFont="1" applyFill="1" applyBorder="1">
      <alignment/>
      <protection/>
    </xf>
    <xf numFmtId="3" fontId="2" fillId="0" borderId="11" xfId="43" applyNumberFormat="1" applyFont="1" applyBorder="1">
      <alignment/>
      <protection/>
    </xf>
    <xf numFmtId="0" fontId="10" fillId="0" borderId="0" xfId="43" applyFont="1" applyAlignment="1">
      <alignment vertical="center"/>
      <protection/>
    </xf>
    <xf numFmtId="9" fontId="55" fillId="34" borderId="49" xfId="43" applyNumberFormat="1" applyFont="1" applyFill="1" applyBorder="1">
      <alignment/>
      <protection/>
    </xf>
    <xf numFmtId="3" fontId="55" fillId="34" borderId="50" xfId="43" applyNumberFormat="1" applyFont="1" applyFill="1" applyBorder="1">
      <alignment/>
      <protection/>
    </xf>
    <xf numFmtId="3" fontId="1" fillId="0" borderId="0" xfId="43" applyNumberFormat="1" applyFont="1" applyAlignment="1">
      <alignment horizontal="right"/>
      <protection/>
    </xf>
    <xf numFmtId="3" fontId="1" fillId="0" borderId="0" xfId="43" applyNumberFormat="1" applyFont="1" applyAlignment="1">
      <alignment horizontal="right" vertical="center"/>
      <protection/>
    </xf>
    <xf numFmtId="16" fontId="6" fillId="0" borderId="12" xfId="43" applyNumberFormat="1" applyFont="1" applyBorder="1" applyAlignment="1" quotePrefix="1">
      <alignment horizontal="center"/>
      <protection/>
    </xf>
    <xf numFmtId="4" fontId="0" fillId="0" borderId="46" xfId="43" applyNumberFormat="1" applyFont="1" applyFill="1" applyBorder="1" applyAlignment="1">
      <alignment/>
      <protection/>
    </xf>
    <xf numFmtId="0" fontId="57" fillId="0" borderId="0" xfId="0" applyFont="1" applyAlignment="1">
      <alignment/>
    </xf>
    <xf numFmtId="3" fontId="58" fillId="34" borderId="41" xfId="43" applyNumberFormat="1" applyFont="1" applyFill="1" applyBorder="1">
      <alignment/>
      <protection/>
    </xf>
    <xf numFmtId="3" fontId="0" fillId="0" borderId="39" xfId="43" applyNumberFormat="1" applyFont="1" applyFill="1" applyBorder="1">
      <alignment/>
      <protection/>
    </xf>
    <xf numFmtId="3" fontId="0" fillId="0" borderId="11" xfId="43" applyNumberFormat="1" applyFont="1" applyFill="1" applyBorder="1">
      <alignment/>
      <protection/>
    </xf>
    <xf numFmtId="3" fontId="0" fillId="0" borderId="39" xfId="43" applyNumberFormat="1" applyFont="1" applyFill="1" applyBorder="1">
      <alignment/>
      <protection/>
    </xf>
    <xf numFmtId="3" fontId="55" fillId="0" borderId="41" xfId="43" applyNumberFormat="1" applyFont="1" applyFill="1" applyBorder="1">
      <alignment/>
      <protection/>
    </xf>
    <xf numFmtId="3" fontId="55" fillId="0" borderId="41" xfId="43" applyNumberFormat="1" applyFont="1" applyFill="1" applyBorder="1" applyAlignment="1">
      <alignment horizontal="right"/>
      <protection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0" xfId="43" applyFont="1" applyBorder="1" applyAlignment="1" quotePrefix="1">
      <alignment horizontal="center"/>
      <protection/>
    </xf>
    <xf numFmtId="0" fontId="0" fillId="0" borderId="12" xfId="43" applyFont="1" applyBorder="1" applyAlignment="1" quotePrefix="1">
      <alignment horizontal="center"/>
      <protection/>
    </xf>
    <xf numFmtId="0" fontId="0" fillId="0" borderId="12" xfId="43" applyFont="1" applyBorder="1" applyAlignment="1" quotePrefix="1">
      <alignment horizontal="right"/>
      <protection/>
    </xf>
    <xf numFmtId="4" fontId="0" fillId="0" borderId="12" xfId="43" applyNumberFormat="1" applyFont="1" applyFill="1" applyBorder="1" applyAlignment="1">
      <alignment vertical="center"/>
      <protection/>
    </xf>
    <xf numFmtId="4" fontId="0" fillId="0" borderId="25" xfId="43" applyNumberFormat="1" applyFont="1" applyFill="1" applyBorder="1" applyAlignment="1" quotePrefix="1">
      <alignment/>
      <protection/>
    </xf>
    <xf numFmtId="3" fontId="0" fillId="0" borderId="11" xfId="43" applyNumberFormat="1" applyFont="1" applyFill="1" applyBorder="1">
      <alignment/>
      <protection/>
    </xf>
    <xf numFmtId="3" fontId="0" fillId="0" borderId="11" xfId="43" applyNumberFormat="1" applyFont="1" applyBorder="1">
      <alignment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0" xfId="43" applyFont="1" applyBorder="1" applyAlignment="1">
      <alignment/>
      <protection/>
    </xf>
    <xf numFmtId="0" fontId="10" fillId="0" borderId="0" xfId="43" applyFont="1" applyBorder="1" applyAlignment="1">
      <alignment vertical="center"/>
      <protection/>
    </xf>
    <xf numFmtId="0" fontId="1" fillId="0" borderId="49" xfId="43" applyFont="1" applyBorder="1" applyAlignment="1">
      <alignment horizontal="center" vertical="center"/>
      <protection/>
    </xf>
    <xf numFmtId="16" fontId="1" fillId="0" borderId="38" xfId="43" applyNumberFormat="1" applyFont="1" applyBorder="1" applyAlignment="1">
      <alignment horizontal="center" wrapText="1"/>
      <protection/>
    </xf>
    <xf numFmtId="0" fontId="1" fillId="0" borderId="43" xfId="43" applyNumberFormat="1" applyFont="1" applyBorder="1" applyAlignment="1">
      <alignment horizontal="center" wrapText="1"/>
      <protection/>
    </xf>
    <xf numFmtId="0" fontId="2" fillId="0" borderId="13" xfId="43" applyFont="1" applyBorder="1">
      <alignment/>
      <protection/>
    </xf>
    <xf numFmtId="3" fontId="17" fillId="0" borderId="13" xfId="43" applyNumberFormat="1" applyFont="1" applyBorder="1">
      <alignment/>
      <protection/>
    </xf>
    <xf numFmtId="0" fontId="7" fillId="0" borderId="11" xfId="0" applyFont="1" applyBorder="1" applyAlignment="1">
      <alignment horizontal="left"/>
    </xf>
    <xf numFmtId="3" fontId="17" fillId="0" borderId="0" xfId="43" applyNumberFormat="1" applyFont="1" applyBorder="1">
      <alignment/>
      <protection/>
    </xf>
    <xf numFmtId="0" fontId="1" fillId="0" borderId="38" xfId="43" applyNumberFormat="1" applyFont="1" applyBorder="1" applyAlignment="1">
      <alignment horizontal="center" wrapText="1"/>
      <protection/>
    </xf>
    <xf numFmtId="0" fontId="0" fillId="0" borderId="0" xfId="43" applyProtection="1">
      <alignment/>
      <protection locked="0"/>
    </xf>
    <xf numFmtId="3" fontId="1" fillId="0" borderId="0" xfId="43" applyNumberFormat="1" applyFont="1" applyBorder="1" applyAlignment="1">
      <alignment horizontal="right"/>
      <protection/>
    </xf>
    <xf numFmtId="9" fontId="0" fillId="0" borderId="0" xfId="43" applyNumberFormat="1">
      <alignment/>
      <protection/>
    </xf>
    <xf numFmtId="16" fontId="0" fillId="0" borderId="12" xfId="43" applyNumberFormat="1" applyFont="1" applyBorder="1" applyAlignment="1" quotePrefix="1">
      <alignment horizontal="center"/>
      <protection/>
    </xf>
    <xf numFmtId="0" fontId="0" fillId="0" borderId="21" xfId="43" applyFont="1" applyBorder="1" applyAlignment="1" quotePrefix="1">
      <alignment horizontal="center"/>
      <protection/>
    </xf>
    <xf numFmtId="0" fontId="0" fillId="0" borderId="51" xfId="43" applyFont="1" applyFill="1" applyBorder="1" applyAlignment="1">
      <alignment/>
      <protection/>
    </xf>
    <xf numFmtId="4" fontId="0" fillId="0" borderId="21" xfId="43" applyNumberFormat="1" applyFont="1" applyFill="1" applyBorder="1" applyAlignment="1">
      <alignment vertical="center"/>
      <protection/>
    </xf>
    <xf numFmtId="4" fontId="0" fillId="0" borderId="52" xfId="43" applyNumberFormat="1" applyFont="1" applyFill="1" applyBorder="1" applyAlignment="1" quotePrefix="1">
      <alignment/>
      <protection/>
    </xf>
    <xf numFmtId="0" fontId="0" fillId="0" borderId="53" xfId="43" applyFont="1" applyBorder="1" applyAlignment="1" quotePrefix="1">
      <alignment horizontal="center"/>
      <protection/>
    </xf>
    <xf numFmtId="0" fontId="0" fillId="0" borderId="53" xfId="43" applyFont="1" applyBorder="1">
      <alignment/>
      <protection/>
    </xf>
    <xf numFmtId="0" fontId="0" fillId="0" borderId="54" xfId="43" applyFont="1" applyFill="1" applyBorder="1" applyAlignment="1">
      <alignment/>
      <protection/>
    </xf>
    <xf numFmtId="4" fontId="0" fillId="0" borderId="53" xfId="43" applyNumberFormat="1" applyFont="1" applyFill="1" applyBorder="1" applyAlignment="1">
      <alignment vertical="center"/>
      <protection/>
    </xf>
    <xf numFmtId="4" fontId="0" fillId="0" borderId="55" xfId="43" applyNumberFormat="1" applyFont="1" applyFill="1" applyBorder="1" applyAlignment="1" quotePrefix="1">
      <alignment/>
      <protection/>
    </xf>
    <xf numFmtId="0" fontId="0" fillId="0" borderId="10" xfId="43" applyFont="1" applyBorder="1" applyAlignment="1">
      <alignment horizontal="center" vertical="center"/>
      <protection/>
    </xf>
    <xf numFmtId="3" fontId="10" fillId="0" borderId="0" xfId="43" applyNumberFormat="1" applyFont="1">
      <alignment/>
      <protection/>
    </xf>
    <xf numFmtId="0" fontId="6" fillId="36" borderId="12" xfId="43" applyFont="1" applyFill="1" applyBorder="1" applyAlignment="1" quotePrefix="1">
      <alignment horizontal="center"/>
      <protection/>
    </xf>
    <xf numFmtId="0" fontId="0" fillId="36" borderId="12" xfId="43" applyFont="1" applyFill="1" applyBorder="1">
      <alignment/>
      <protection/>
    </xf>
    <xf numFmtId="0" fontId="0" fillId="36" borderId="46" xfId="43" applyFont="1" applyFill="1" applyBorder="1" applyAlignment="1">
      <alignment/>
      <protection/>
    </xf>
    <xf numFmtId="4" fontId="0" fillId="36" borderId="12" xfId="43" applyNumberFormat="1" applyFont="1" applyFill="1" applyBorder="1" applyAlignment="1">
      <alignment vertical="center"/>
      <protection/>
    </xf>
    <xf numFmtId="4" fontId="0" fillId="36" borderId="25" xfId="43" applyNumberFormat="1" applyFont="1" applyFill="1" applyBorder="1" applyAlignment="1" quotePrefix="1">
      <alignment/>
      <protection/>
    </xf>
    <xf numFmtId="0" fontId="20" fillId="0" borderId="12" xfId="43" applyFont="1" applyBorder="1">
      <alignment/>
      <protection/>
    </xf>
    <xf numFmtId="0" fontId="1" fillId="0" borderId="0" xfId="43" applyFont="1" applyAlignment="1">
      <alignment horizontal="right"/>
      <protection/>
    </xf>
    <xf numFmtId="14" fontId="1" fillId="0" borderId="0" xfId="43" applyNumberFormat="1" applyFont="1" applyAlignment="1" quotePrefix="1">
      <alignment horizontal="left"/>
      <protection/>
    </xf>
    <xf numFmtId="4" fontId="0" fillId="36" borderId="56" xfId="43" applyNumberFormat="1" applyFont="1" applyFill="1" applyBorder="1" applyAlignment="1">
      <alignment vertical="center"/>
      <protection/>
    </xf>
    <xf numFmtId="0" fontId="6" fillId="36" borderId="12" xfId="43" applyFont="1" applyFill="1" applyBorder="1" applyAlignment="1">
      <alignment horizontal="center"/>
      <protection/>
    </xf>
    <xf numFmtId="4" fontId="0" fillId="36" borderId="46" xfId="43" applyNumberFormat="1" applyFont="1" applyFill="1" applyBorder="1" applyAlignment="1">
      <alignment/>
      <protection/>
    </xf>
    <xf numFmtId="4" fontId="0" fillId="0" borderId="0" xfId="43" applyNumberFormat="1">
      <alignment/>
      <protection/>
    </xf>
    <xf numFmtId="0" fontId="1" fillId="0" borderId="43" xfId="43" applyNumberFormat="1" applyFont="1" applyBorder="1" applyAlignment="1" quotePrefix="1">
      <alignment horizontal="center" wrapText="1"/>
      <protection/>
    </xf>
    <xf numFmtId="0" fontId="0" fillId="0" borderId="21" xfId="43" applyFont="1" applyBorder="1">
      <alignment/>
      <protection/>
    </xf>
    <xf numFmtId="0" fontId="0" fillId="0" borderId="12" xfId="43" applyFont="1" applyBorder="1" applyAlignment="1">
      <alignment horizontal="center"/>
      <protection/>
    </xf>
    <xf numFmtId="0" fontId="0" fillId="0" borderId="12" xfId="43" applyFont="1" applyBorder="1" applyAlignment="1">
      <alignment horizontal="left"/>
      <protection/>
    </xf>
    <xf numFmtId="4" fontId="0" fillId="0" borderId="0" xfId="43" applyNumberFormat="1" applyFont="1" applyFill="1" applyBorder="1" applyAlignment="1" quotePrefix="1">
      <alignment/>
      <protection/>
    </xf>
    <xf numFmtId="3" fontId="58" fillId="37" borderId="41" xfId="43" applyNumberFormat="1" applyFont="1" applyFill="1" applyBorder="1">
      <alignment/>
      <protection/>
    </xf>
    <xf numFmtId="0" fontId="0" fillId="0" borderId="54" xfId="43" applyFont="1" applyBorder="1">
      <alignment/>
      <protection/>
    </xf>
    <xf numFmtId="3" fontId="0" fillId="0" borderId="57" xfId="43" applyNumberFormat="1" applyFont="1" applyFill="1" applyBorder="1">
      <alignment/>
      <protection/>
    </xf>
    <xf numFmtId="3" fontId="0" fillId="0" borderId="53" xfId="43" applyNumberFormat="1" applyFont="1" applyFill="1" applyBorder="1">
      <alignment/>
      <protection/>
    </xf>
    <xf numFmtId="3" fontId="0" fillId="0" borderId="53" xfId="43" applyNumberFormat="1" applyFont="1" applyBorder="1">
      <alignment/>
      <protection/>
    </xf>
    <xf numFmtId="3" fontId="0" fillId="0" borderId="53" xfId="43" applyNumberFormat="1" applyFont="1" applyBorder="1">
      <alignment/>
      <protection/>
    </xf>
    <xf numFmtId="3" fontId="0" fillId="0" borderId="58" xfId="43" applyNumberFormat="1" applyFont="1" applyBorder="1">
      <alignment/>
      <protection/>
    </xf>
    <xf numFmtId="3" fontId="0" fillId="0" borderId="54" xfId="43" applyNumberFormat="1" applyBorder="1">
      <alignment/>
      <protection/>
    </xf>
    <xf numFmtId="9" fontId="0" fillId="0" borderId="54" xfId="43" applyNumberFormat="1" applyBorder="1">
      <alignment/>
      <protection/>
    </xf>
    <xf numFmtId="0" fontId="0" fillId="0" borderId="54" xfId="43" applyFont="1" applyBorder="1">
      <alignment/>
      <protection/>
    </xf>
    <xf numFmtId="3" fontId="0" fillId="0" borderId="57" xfId="43" applyNumberFormat="1" applyFont="1" applyFill="1" applyBorder="1">
      <alignment/>
      <protection/>
    </xf>
    <xf numFmtId="3" fontId="0" fillId="0" borderId="57" xfId="43" applyNumberFormat="1" applyFont="1" applyBorder="1">
      <alignment/>
      <protection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SKISTB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="110" zoomScaleNormal="110" zoomScalePageLayoutView="0" workbookViewId="0" topLeftCell="A1">
      <pane ySplit="1530" topLeftCell="A132" activePane="bottomLeft" state="split"/>
      <selection pane="topLeft" activeCell="I2" sqref="I2"/>
      <selection pane="bottomLeft" activeCell="A1" sqref="A1:J154"/>
    </sheetView>
  </sheetViews>
  <sheetFormatPr defaultColWidth="9.140625" defaultRowHeight="12.75"/>
  <cols>
    <col min="1" max="1" width="3.28125" style="4" customWidth="1"/>
    <col min="2" max="2" width="5.57421875" style="4" customWidth="1"/>
    <col min="3" max="3" width="19.8515625" style="8" customWidth="1"/>
    <col min="4" max="4" width="21.8515625" style="5" customWidth="1"/>
    <col min="5" max="5" width="10.421875" style="6" customWidth="1"/>
    <col min="6" max="6" width="10.28125" style="5" customWidth="1"/>
    <col min="7" max="7" width="1.57421875" style="2" customWidth="1"/>
    <col min="8" max="8" width="8.28125" style="2" customWidth="1"/>
    <col min="9" max="9" width="2.00390625" style="2" customWidth="1"/>
    <col min="10" max="10" width="9.7109375" style="2" customWidth="1"/>
    <col min="11" max="11" width="5.7109375" style="2" customWidth="1"/>
    <col min="12" max="12" width="6.57421875" style="2" customWidth="1"/>
    <col min="13" max="13" width="7.00390625" style="2" customWidth="1"/>
    <col min="14" max="16384" width="9.140625" style="2" customWidth="1"/>
  </cols>
  <sheetData>
    <row r="1" spans="1:8" ht="23.25" customHeight="1" thickTop="1">
      <c r="A1" s="198" t="s">
        <v>7</v>
      </c>
      <c r="B1" s="60"/>
      <c r="C1" s="63" t="s">
        <v>10</v>
      </c>
      <c r="D1" s="62"/>
      <c r="E1" s="9" t="s">
        <v>45</v>
      </c>
      <c r="F1" s="33"/>
      <c r="G1" s="1"/>
      <c r="H1" s="14"/>
    </row>
    <row r="2" spans="1:8" ht="12.75" customHeight="1">
      <c r="A2" s="125"/>
      <c r="B2" s="125"/>
      <c r="C2" s="128" t="s">
        <v>47</v>
      </c>
      <c r="D2" s="145"/>
      <c r="E2" s="126"/>
      <c r="F2" s="127"/>
      <c r="G2" s="1"/>
      <c r="H2" s="14"/>
    </row>
    <row r="3" spans="1:8" ht="13.5" thickBot="1">
      <c r="A3" s="34"/>
      <c r="B3" s="34"/>
      <c r="C3" s="69" t="s">
        <v>5</v>
      </c>
      <c r="D3" s="143"/>
      <c r="E3" s="35" t="s">
        <v>0</v>
      </c>
      <c r="F3" s="37" t="s">
        <v>1</v>
      </c>
      <c r="G3" s="48"/>
      <c r="H3" s="45"/>
    </row>
    <row r="4" spans="1:8" ht="15" customHeight="1" thickTop="1">
      <c r="A4" s="36" t="s">
        <v>2</v>
      </c>
      <c r="B4" s="166" t="s">
        <v>59</v>
      </c>
      <c r="C4" s="116" t="s">
        <v>75</v>
      </c>
      <c r="D4" s="61"/>
      <c r="E4" s="42">
        <v>64409.34</v>
      </c>
      <c r="F4" s="40"/>
      <c r="G4" s="48"/>
      <c r="H4" s="45"/>
    </row>
    <row r="5" spans="1:8" ht="12.75" customHeight="1">
      <c r="A5" s="11">
        <v>1</v>
      </c>
      <c r="B5" s="12" t="s">
        <v>77</v>
      </c>
      <c r="C5" s="119" t="s">
        <v>78</v>
      </c>
      <c r="D5" s="123"/>
      <c r="E5" s="43"/>
      <c r="F5" s="44">
        <v>200</v>
      </c>
      <c r="G5" s="48"/>
      <c r="H5" s="49"/>
    </row>
    <row r="6" spans="1:10" ht="12.75" customHeight="1">
      <c r="A6" s="209">
        <v>2</v>
      </c>
      <c r="B6" s="200" t="s">
        <v>79</v>
      </c>
      <c r="C6" s="201" t="s">
        <v>80</v>
      </c>
      <c r="D6" s="202"/>
      <c r="E6" s="203"/>
      <c r="F6" s="204">
        <v>1000</v>
      </c>
      <c r="G6" s="48"/>
      <c r="H6" s="49"/>
      <c r="J6" s="216"/>
    </row>
    <row r="7" spans="1:10" ht="12.75" customHeight="1">
      <c r="A7" s="209">
        <v>3</v>
      </c>
      <c r="B7" s="200" t="s">
        <v>81</v>
      </c>
      <c r="C7" s="201" t="s">
        <v>82</v>
      </c>
      <c r="D7" s="202"/>
      <c r="E7" s="203"/>
      <c r="F7" s="204">
        <v>4350</v>
      </c>
      <c r="G7" s="48"/>
      <c r="H7" s="49"/>
      <c r="J7" s="216"/>
    </row>
    <row r="8" spans="1:8" ht="12.75" customHeight="1">
      <c r="A8" s="11">
        <v>4</v>
      </c>
      <c r="B8" s="12" t="s">
        <v>81</v>
      </c>
      <c r="C8" s="119" t="s">
        <v>83</v>
      </c>
      <c r="D8" s="123"/>
      <c r="E8" s="43"/>
      <c r="F8" s="44">
        <v>600</v>
      </c>
      <c r="G8" s="48"/>
      <c r="H8" s="49"/>
    </row>
    <row r="9" spans="1:8" ht="12.75" customHeight="1">
      <c r="A9" s="11">
        <v>5</v>
      </c>
      <c r="B9" s="12" t="s">
        <v>84</v>
      </c>
      <c r="C9" s="119" t="s">
        <v>85</v>
      </c>
      <c r="D9" s="123"/>
      <c r="E9" s="43"/>
      <c r="F9" s="44">
        <v>114.5</v>
      </c>
      <c r="G9" s="48"/>
      <c r="H9" s="49"/>
    </row>
    <row r="10" spans="1:10" ht="12.75" customHeight="1">
      <c r="A10" s="12"/>
      <c r="B10" s="12" t="s">
        <v>84</v>
      </c>
      <c r="C10" s="119" t="s">
        <v>86</v>
      </c>
      <c r="D10" s="123"/>
      <c r="E10" s="43"/>
      <c r="F10" s="44">
        <v>300</v>
      </c>
      <c r="G10" s="48"/>
      <c r="H10" s="49"/>
      <c r="J10" s="211"/>
    </row>
    <row r="11" spans="1:8" ht="12.75" customHeight="1">
      <c r="A11" s="200"/>
      <c r="B11" s="200" t="s">
        <v>77</v>
      </c>
      <c r="C11" s="201" t="s">
        <v>87</v>
      </c>
      <c r="D11" s="202"/>
      <c r="E11" s="203">
        <v>270</v>
      </c>
      <c r="F11" s="208"/>
      <c r="G11" s="48"/>
      <c r="H11" s="49"/>
    </row>
    <row r="12" spans="1:8" ht="12.75" customHeight="1">
      <c r="A12" s="200"/>
      <c r="B12" s="200" t="s">
        <v>81</v>
      </c>
      <c r="C12" s="201" t="s">
        <v>88</v>
      </c>
      <c r="D12" s="210"/>
      <c r="E12" s="203">
        <v>270</v>
      </c>
      <c r="F12" s="208"/>
      <c r="G12" s="48"/>
      <c r="H12" s="49"/>
    </row>
    <row r="13" spans="1:8" ht="12.75" customHeight="1">
      <c r="A13" s="12"/>
      <c r="B13" s="12" t="s">
        <v>77</v>
      </c>
      <c r="C13" s="119" t="s">
        <v>89</v>
      </c>
      <c r="D13" s="154"/>
      <c r="E13" s="43">
        <v>1003.88</v>
      </c>
      <c r="F13" s="44"/>
      <c r="G13" s="48"/>
      <c r="H13" s="49"/>
    </row>
    <row r="14" spans="1:10" ht="12.75" customHeight="1">
      <c r="A14" s="200"/>
      <c r="B14" s="200" t="s">
        <v>81</v>
      </c>
      <c r="C14" s="201" t="s">
        <v>162</v>
      </c>
      <c r="D14" s="202"/>
      <c r="E14" s="203">
        <v>1000</v>
      </c>
      <c r="F14" s="204"/>
      <c r="G14" s="48"/>
      <c r="H14" s="49"/>
      <c r="J14" s="211"/>
    </row>
    <row r="15" spans="1:8" ht="12.75" customHeight="1">
      <c r="A15" s="12"/>
      <c r="B15" s="12" t="s">
        <v>81</v>
      </c>
      <c r="C15" s="119" t="s">
        <v>163</v>
      </c>
      <c r="D15" s="123"/>
      <c r="E15" s="43">
        <v>1000</v>
      </c>
      <c r="F15" s="44"/>
      <c r="G15" s="48"/>
      <c r="H15" s="49"/>
    </row>
    <row r="16" spans="1:8" ht="12.75" customHeight="1">
      <c r="A16" s="200"/>
      <c r="B16" s="200" t="s">
        <v>90</v>
      </c>
      <c r="C16" s="201" t="s">
        <v>91</v>
      </c>
      <c r="D16" s="202"/>
      <c r="E16" s="203">
        <v>1000</v>
      </c>
      <c r="F16" s="204"/>
      <c r="G16" s="48"/>
      <c r="H16" s="49"/>
    </row>
    <row r="17" spans="1:8" ht="12.75" customHeight="1">
      <c r="A17" s="12">
        <v>6</v>
      </c>
      <c r="B17" s="12" t="s">
        <v>92</v>
      </c>
      <c r="C17" s="119" t="s">
        <v>93</v>
      </c>
      <c r="D17" s="123"/>
      <c r="E17" s="43"/>
      <c r="F17" s="44">
        <v>1000</v>
      </c>
      <c r="G17" s="48"/>
      <c r="H17" s="49"/>
    </row>
    <row r="18" spans="1:8" ht="12.75" customHeight="1">
      <c r="A18" s="12"/>
      <c r="B18" s="12" t="s">
        <v>92</v>
      </c>
      <c r="C18" s="119" t="s">
        <v>305</v>
      </c>
      <c r="D18" s="123"/>
      <c r="E18" s="43"/>
      <c r="F18" s="44">
        <v>1900</v>
      </c>
      <c r="G18" s="48"/>
      <c r="H18" s="49"/>
    </row>
    <row r="19" spans="1:8" ht="12.75" customHeight="1">
      <c r="A19" s="12"/>
      <c r="B19" s="12" t="s">
        <v>94</v>
      </c>
      <c r="C19" s="119" t="s">
        <v>95</v>
      </c>
      <c r="D19" s="123"/>
      <c r="E19" s="43"/>
      <c r="F19" s="44">
        <v>2000</v>
      </c>
      <c r="G19" s="48"/>
      <c r="H19" s="49"/>
    </row>
    <row r="20" spans="1:8" ht="12.75" customHeight="1">
      <c r="A20" s="12">
        <v>7</v>
      </c>
      <c r="B20" s="12" t="s">
        <v>92</v>
      </c>
      <c r="C20" s="119" t="s">
        <v>96</v>
      </c>
      <c r="D20" s="123"/>
      <c r="E20" s="43"/>
      <c r="F20" s="44">
        <v>250.5</v>
      </c>
      <c r="G20" s="48"/>
      <c r="H20" s="49"/>
    </row>
    <row r="21" spans="1:8" ht="12.75" customHeight="1">
      <c r="A21" s="12">
        <v>8</v>
      </c>
      <c r="B21" s="12" t="s">
        <v>98</v>
      </c>
      <c r="C21" s="119" t="s">
        <v>97</v>
      </c>
      <c r="D21" s="123"/>
      <c r="E21" s="43"/>
      <c r="F21" s="44">
        <v>11000</v>
      </c>
      <c r="G21" s="48"/>
      <c r="H21" s="49"/>
    </row>
    <row r="22" spans="1:8" ht="12.75" customHeight="1">
      <c r="A22" s="12">
        <v>9</v>
      </c>
      <c r="B22" s="12" t="s">
        <v>99</v>
      </c>
      <c r="C22" s="119" t="s">
        <v>100</v>
      </c>
      <c r="D22" s="123"/>
      <c r="E22" s="43"/>
      <c r="F22" s="44">
        <v>2000</v>
      </c>
      <c r="G22" s="48"/>
      <c r="H22" s="49"/>
    </row>
    <row r="23" spans="1:8" ht="12.75" customHeight="1">
      <c r="A23" s="12">
        <v>10</v>
      </c>
      <c r="B23" s="12" t="s">
        <v>101</v>
      </c>
      <c r="C23" s="119" t="s">
        <v>102</v>
      </c>
      <c r="D23" s="123"/>
      <c r="E23" s="43"/>
      <c r="F23" s="44">
        <v>2000</v>
      </c>
      <c r="G23" s="48"/>
      <c r="H23" s="49"/>
    </row>
    <row r="24" spans="1:8" ht="12.75" customHeight="1">
      <c r="A24" s="12">
        <v>11</v>
      </c>
      <c r="B24" s="12" t="s">
        <v>101</v>
      </c>
      <c r="C24" s="119" t="s">
        <v>103</v>
      </c>
      <c r="D24" s="123"/>
      <c r="E24" s="43"/>
      <c r="F24" s="44">
        <v>700</v>
      </c>
      <c r="G24" s="48"/>
      <c r="H24" s="49"/>
    </row>
    <row r="25" spans="1:8" ht="12.75" customHeight="1">
      <c r="A25" s="12"/>
      <c r="B25" s="12" t="s">
        <v>101</v>
      </c>
      <c r="C25" s="119" t="s">
        <v>104</v>
      </c>
      <c r="D25" s="123"/>
      <c r="E25" s="43"/>
      <c r="F25" s="44">
        <v>5000</v>
      </c>
      <c r="G25" s="48"/>
      <c r="H25" s="49"/>
    </row>
    <row r="26" spans="1:8" ht="12.75" customHeight="1">
      <c r="A26" s="12"/>
      <c r="B26" s="12" t="s">
        <v>101</v>
      </c>
      <c r="C26" s="119" t="s">
        <v>105</v>
      </c>
      <c r="D26" s="123"/>
      <c r="E26" s="43"/>
      <c r="F26" s="44">
        <v>5000</v>
      </c>
      <c r="G26" s="48"/>
      <c r="H26" s="49"/>
    </row>
    <row r="27" spans="1:8" ht="12.75" customHeight="1">
      <c r="A27" s="12">
        <v>12</v>
      </c>
      <c r="B27" s="12" t="s">
        <v>106</v>
      </c>
      <c r="C27" s="119" t="s">
        <v>107</v>
      </c>
      <c r="D27" s="123"/>
      <c r="E27" s="43"/>
      <c r="F27" s="44">
        <v>397</v>
      </c>
      <c r="G27" s="48"/>
      <c r="H27" s="49"/>
    </row>
    <row r="28" spans="1:8" ht="12.75" customHeight="1">
      <c r="A28" s="12"/>
      <c r="B28" s="12" t="s">
        <v>106</v>
      </c>
      <c r="C28" s="119" t="s">
        <v>108</v>
      </c>
      <c r="D28" s="123"/>
      <c r="E28" s="43"/>
      <c r="F28" s="44">
        <v>318</v>
      </c>
      <c r="G28" s="48"/>
      <c r="H28" s="49"/>
    </row>
    <row r="29" spans="1:8" ht="12.75" customHeight="1">
      <c r="A29" s="12">
        <v>13</v>
      </c>
      <c r="B29" s="12" t="s">
        <v>92</v>
      </c>
      <c r="C29" s="119" t="s">
        <v>85</v>
      </c>
      <c r="D29" s="123"/>
      <c r="E29" s="43"/>
      <c r="F29" s="44">
        <v>104.5</v>
      </c>
      <c r="G29" s="48"/>
      <c r="H29" s="49"/>
    </row>
    <row r="30" spans="1:8" ht="12.75" customHeight="1">
      <c r="A30" s="12"/>
      <c r="B30" s="12" t="s">
        <v>109</v>
      </c>
      <c r="C30" s="119" t="s">
        <v>110</v>
      </c>
      <c r="D30" s="123"/>
      <c r="E30" s="43">
        <v>1000</v>
      </c>
      <c r="F30" s="44"/>
      <c r="G30" s="48"/>
      <c r="H30" s="49"/>
    </row>
    <row r="31" spans="1:13" ht="12.75" customHeight="1">
      <c r="A31" s="12"/>
      <c r="B31" s="12" t="s">
        <v>106</v>
      </c>
      <c r="C31" s="119" t="s">
        <v>111</v>
      </c>
      <c r="D31" s="123"/>
      <c r="E31" s="43">
        <v>5000</v>
      </c>
      <c r="F31" s="44"/>
      <c r="G31" s="48"/>
      <c r="H31" s="49"/>
      <c r="I31" s="134"/>
      <c r="J31" s="134"/>
      <c r="K31" s="134"/>
      <c r="L31" s="134"/>
      <c r="M31" s="134"/>
    </row>
    <row r="32" spans="1:13" ht="12.75" customHeight="1">
      <c r="A32" s="12"/>
      <c r="B32" s="12" t="s">
        <v>112</v>
      </c>
      <c r="C32" s="119" t="s">
        <v>85</v>
      </c>
      <c r="D32" s="123"/>
      <c r="E32" s="43"/>
      <c r="F32" s="44">
        <v>7.5</v>
      </c>
      <c r="G32" s="48"/>
      <c r="H32" s="49"/>
      <c r="I32" s="134"/>
      <c r="J32" s="134"/>
      <c r="K32" s="134"/>
      <c r="L32" s="134"/>
      <c r="M32" s="134"/>
    </row>
    <row r="33" spans="1:14" ht="12.75" customHeight="1">
      <c r="A33" s="12">
        <v>14</v>
      </c>
      <c r="B33" s="12" t="s">
        <v>113</v>
      </c>
      <c r="C33" s="119" t="s">
        <v>114</v>
      </c>
      <c r="D33" s="123"/>
      <c r="E33" s="43"/>
      <c r="F33" s="44">
        <v>13340</v>
      </c>
      <c r="G33" s="48" t="s">
        <v>115</v>
      </c>
      <c r="H33" s="49"/>
      <c r="I33" s="41"/>
      <c r="J33" s="41"/>
      <c r="K33" s="41"/>
      <c r="L33" s="41"/>
      <c r="M33" s="41"/>
      <c r="N33" s="41"/>
    </row>
    <row r="34" spans="1:8" ht="12.75" customHeight="1">
      <c r="A34" s="12">
        <v>15</v>
      </c>
      <c r="B34" s="12" t="s">
        <v>113</v>
      </c>
      <c r="C34" s="119" t="s">
        <v>116</v>
      </c>
      <c r="D34" s="123"/>
      <c r="E34" s="43">
        <v>23201</v>
      </c>
      <c r="F34" s="44"/>
      <c r="G34" s="48"/>
      <c r="H34" s="49"/>
    </row>
    <row r="35" spans="1:8" ht="12.75" customHeight="1">
      <c r="A35" s="12">
        <v>16</v>
      </c>
      <c r="B35" s="12" t="s">
        <v>117</v>
      </c>
      <c r="C35" s="119" t="s">
        <v>118</v>
      </c>
      <c r="D35" s="123"/>
      <c r="E35" s="43"/>
      <c r="F35" s="44">
        <v>1000</v>
      </c>
      <c r="G35" s="48"/>
      <c r="H35" s="49"/>
    </row>
    <row r="36" spans="1:8" ht="12.75" customHeight="1">
      <c r="A36" s="12"/>
      <c r="B36" s="12" t="s">
        <v>119</v>
      </c>
      <c r="C36" s="119" t="s">
        <v>120</v>
      </c>
      <c r="D36" s="123"/>
      <c r="E36" s="43"/>
      <c r="F36" s="44">
        <v>44</v>
      </c>
      <c r="G36" s="48"/>
      <c r="H36" s="49"/>
    </row>
    <row r="37" spans="1:8" ht="12.75" customHeight="1">
      <c r="A37" s="12">
        <v>17</v>
      </c>
      <c r="B37" s="12" t="s">
        <v>121</v>
      </c>
      <c r="C37" s="119" t="s">
        <v>85</v>
      </c>
      <c r="D37" s="123"/>
      <c r="E37" s="43"/>
      <c r="F37" s="44">
        <v>123.5</v>
      </c>
      <c r="G37" s="48"/>
      <c r="H37" s="155"/>
    </row>
    <row r="38" spans="1:8" ht="12.75" customHeight="1">
      <c r="A38" s="12"/>
      <c r="B38" s="12" t="s">
        <v>122</v>
      </c>
      <c r="C38" s="119" t="s">
        <v>123</v>
      </c>
      <c r="D38" s="123"/>
      <c r="E38" s="43">
        <v>1000</v>
      </c>
      <c r="F38" s="44"/>
      <c r="G38" s="48"/>
      <c r="H38" s="49"/>
    </row>
    <row r="39" spans="1:8" ht="12.75" customHeight="1">
      <c r="A39" s="12"/>
      <c r="B39" s="12" t="s">
        <v>124</v>
      </c>
      <c r="C39" s="119" t="s">
        <v>173</v>
      </c>
      <c r="D39" s="123"/>
      <c r="E39" s="43">
        <v>2000</v>
      </c>
      <c r="F39" s="44"/>
      <c r="G39" s="48"/>
      <c r="H39" s="49"/>
    </row>
    <row r="40" spans="1:8" ht="12.75" customHeight="1">
      <c r="A40" s="12"/>
      <c r="B40" s="12" t="s">
        <v>125</v>
      </c>
      <c r="C40" s="119" t="s">
        <v>126</v>
      </c>
      <c r="D40" s="123"/>
      <c r="E40" s="43">
        <v>500</v>
      </c>
      <c r="F40" s="44"/>
      <c r="G40" s="48"/>
      <c r="H40" s="49"/>
    </row>
    <row r="41" spans="1:8" ht="12.75" customHeight="1">
      <c r="A41" s="12"/>
      <c r="B41" s="12" t="s">
        <v>127</v>
      </c>
      <c r="C41" s="119" t="s">
        <v>129</v>
      </c>
      <c r="D41" s="123"/>
      <c r="E41" s="43">
        <v>9000</v>
      </c>
      <c r="F41" s="44"/>
      <c r="G41" s="48"/>
      <c r="H41" s="49"/>
    </row>
    <row r="42" spans="1:8" ht="12.75" customHeight="1">
      <c r="A42" s="12"/>
      <c r="B42" s="12" t="s">
        <v>130</v>
      </c>
      <c r="C42" s="119" t="s">
        <v>85</v>
      </c>
      <c r="D42" s="123"/>
      <c r="E42" s="43"/>
      <c r="F42" s="44">
        <v>9.5</v>
      </c>
      <c r="G42" s="48"/>
      <c r="H42" s="49"/>
    </row>
    <row r="43" spans="1:8" ht="12.75" customHeight="1">
      <c r="A43" s="12">
        <v>18</v>
      </c>
      <c r="B43" s="12" t="s">
        <v>131</v>
      </c>
      <c r="C43" s="119" t="s">
        <v>132</v>
      </c>
      <c r="D43" s="123"/>
      <c r="E43" s="43"/>
      <c r="F43" s="44">
        <v>8800</v>
      </c>
      <c r="G43" s="48"/>
      <c r="H43" s="49"/>
    </row>
    <row r="44" spans="1:8" ht="12.75" customHeight="1">
      <c r="A44" s="12">
        <v>19</v>
      </c>
      <c r="B44" s="12" t="s">
        <v>133</v>
      </c>
      <c r="C44" s="119" t="s">
        <v>134</v>
      </c>
      <c r="D44" s="123"/>
      <c r="E44" s="43"/>
      <c r="F44" s="44">
        <v>600</v>
      </c>
      <c r="G44" s="48"/>
      <c r="H44" s="49"/>
    </row>
    <row r="45" spans="1:8" ht="12.75" customHeight="1">
      <c r="A45" s="12">
        <v>20</v>
      </c>
      <c r="B45" s="153" t="s">
        <v>135</v>
      </c>
      <c r="C45" s="119" t="s">
        <v>151</v>
      </c>
      <c r="D45" s="123"/>
      <c r="E45" s="43"/>
      <c r="F45" s="44">
        <v>20</v>
      </c>
      <c r="G45" s="48"/>
      <c r="H45" s="49"/>
    </row>
    <row r="46" spans="1:8" ht="12.75" customHeight="1">
      <c r="A46" s="12"/>
      <c r="B46" s="153" t="s">
        <v>136</v>
      </c>
      <c r="C46" s="119" t="s">
        <v>120</v>
      </c>
      <c r="D46" s="123"/>
      <c r="E46" s="43"/>
      <c r="F46" s="44">
        <v>44</v>
      </c>
      <c r="G46" s="48"/>
      <c r="H46" s="49"/>
    </row>
    <row r="47" spans="1:7" ht="12.75" customHeight="1">
      <c r="A47" s="12">
        <v>21</v>
      </c>
      <c r="B47" s="12" t="s">
        <v>137</v>
      </c>
      <c r="C47" s="119" t="s">
        <v>85</v>
      </c>
      <c r="D47" s="123"/>
      <c r="E47" s="43"/>
      <c r="F47" s="44">
        <v>94.5</v>
      </c>
      <c r="G47" s="48"/>
    </row>
    <row r="48" spans="1:8" ht="12.75" customHeight="1">
      <c r="A48" s="12"/>
      <c r="B48" s="12" t="s">
        <v>131</v>
      </c>
      <c r="C48" s="119" t="s">
        <v>172</v>
      </c>
      <c r="D48" s="123"/>
      <c r="E48" s="43">
        <v>1000</v>
      </c>
      <c r="F48" s="44"/>
      <c r="G48" s="48"/>
      <c r="H48" s="49"/>
    </row>
    <row r="49" spans="1:8" ht="12.75" customHeight="1">
      <c r="A49" s="12"/>
      <c r="B49" s="12" t="s">
        <v>138</v>
      </c>
      <c r="C49" s="119" t="s">
        <v>139</v>
      </c>
      <c r="D49" s="123"/>
      <c r="E49" s="43">
        <v>6424.74</v>
      </c>
      <c r="F49" s="44"/>
      <c r="G49" s="48"/>
      <c r="H49" s="49"/>
    </row>
    <row r="50" spans="1:8" ht="12.75" customHeight="1">
      <c r="A50" s="12"/>
      <c r="B50" s="12" t="s">
        <v>140</v>
      </c>
      <c r="C50" s="119" t="s">
        <v>141</v>
      </c>
      <c r="D50" s="123"/>
      <c r="E50" s="43">
        <v>1000</v>
      </c>
      <c r="F50" s="44"/>
      <c r="G50" s="48"/>
      <c r="H50" s="49"/>
    </row>
    <row r="51" spans="1:8" ht="12.75" customHeight="1">
      <c r="A51" s="167"/>
      <c r="B51" s="12" t="s">
        <v>122</v>
      </c>
      <c r="C51" s="119" t="s">
        <v>142</v>
      </c>
      <c r="D51" s="123"/>
      <c r="E51" s="169">
        <v>1600</v>
      </c>
      <c r="F51" s="170"/>
      <c r="G51" s="48"/>
      <c r="H51" s="49"/>
    </row>
    <row r="52" spans="1:8" ht="12.75" customHeight="1">
      <c r="A52" s="167"/>
      <c r="B52" s="12"/>
      <c r="C52" s="205" t="s">
        <v>143</v>
      </c>
      <c r="D52" s="123"/>
      <c r="E52" s="169"/>
      <c r="F52" s="170"/>
      <c r="G52" s="48"/>
      <c r="H52" s="49"/>
    </row>
    <row r="53" spans="1:8" ht="12.75" customHeight="1">
      <c r="A53" s="167"/>
      <c r="B53" s="12" t="s">
        <v>144</v>
      </c>
      <c r="C53" s="119" t="s">
        <v>145</v>
      </c>
      <c r="D53" s="123"/>
      <c r="E53" s="169">
        <v>1000</v>
      </c>
      <c r="F53" s="170"/>
      <c r="G53" s="48"/>
      <c r="H53" s="49"/>
    </row>
    <row r="54" spans="1:8" ht="12.75" customHeight="1">
      <c r="A54" s="167"/>
      <c r="B54" s="167" t="s">
        <v>146</v>
      </c>
      <c r="C54" s="119" t="s">
        <v>85</v>
      </c>
      <c r="D54" s="123"/>
      <c r="E54" s="169"/>
      <c r="F54" s="170">
        <v>5</v>
      </c>
      <c r="G54" s="48"/>
      <c r="H54" s="49"/>
    </row>
    <row r="55" spans="1:8" ht="12.75" customHeight="1">
      <c r="A55" s="167">
        <v>22</v>
      </c>
      <c r="B55" s="12" t="s">
        <v>146</v>
      </c>
      <c r="C55" s="119" t="s">
        <v>148</v>
      </c>
      <c r="D55" s="123"/>
      <c r="E55" s="169"/>
      <c r="F55" s="170">
        <v>9000</v>
      </c>
      <c r="G55" s="48"/>
      <c r="H55" s="49"/>
    </row>
    <row r="56" spans="1:8" ht="12.75" customHeight="1">
      <c r="A56" s="167">
        <v>23</v>
      </c>
      <c r="B56" s="12" t="s">
        <v>146</v>
      </c>
      <c r="C56" s="119" t="s">
        <v>147</v>
      </c>
      <c r="D56" s="123"/>
      <c r="E56" s="169"/>
      <c r="F56" s="170">
        <v>1000</v>
      </c>
      <c r="G56" s="48"/>
      <c r="H56" s="49"/>
    </row>
    <row r="57" spans="1:8" ht="12.75" customHeight="1">
      <c r="A57" s="167">
        <v>24</v>
      </c>
      <c r="B57" s="167" t="s">
        <v>149</v>
      </c>
      <c r="C57" s="119" t="s">
        <v>150</v>
      </c>
      <c r="D57" s="123"/>
      <c r="E57" s="169"/>
      <c r="F57" s="170">
        <v>14940</v>
      </c>
      <c r="G57" s="48"/>
      <c r="H57" s="49"/>
    </row>
    <row r="58" spans="1:8" ht="12.75" customHeight="1">
      <c r="A58" s="167">
        <v>25</v>
      </c>
      <c r="B58" s="167" t="s">
        <v>152</v>
      </c>
      <c r="C58" s="119" t="s">
        <v>85</v>
      </c>
      <c r="D58" s="123"/>
      <c r="E58" s="169"/>
      <c r="F58" s="170">
        <v>108</v>
      </c>
      <c r="G58" s="48"/>
      <c r="H58" s="49"/>
    </row>
    <row r="59" spans="1:8" ht="12.75" customHeight="1">
      <c r="A59" s="167"/>
      <c r="B59" s="167" t="s">
        <v>152</v>
      </c>
      <c r="C59" s="119" t="s">
        <v>153</v>
      </c>
      <c r="D59" s="123"/>
      <c r="E59" s="169">
        <v>5000</v>
      </c>
      <c r="F59" s="170"/>
      <c r="G59" s="48"/>
      <c r="H59" s="49"/>
    </row>
    <row r="60" spans="1:8" ht="12.75" customHeight="1">
      <c r="A60" s="167"/>
      <c r="B60" s="167" t="s">
        <v>152</v>
      </c>
      <c r="C60" s="119" t="s">
        <v>154</v>
      </c>
      <c r="D60" s="123"/>
      <c r="E60" s="169">
        <v>12680</v>
      </c>
      <c r="F60" s="170"/>
      <c r="G60" s="48"/>
      <c r="H60" s="49"/>
    </row>
    <row r="61" spans="1:8" ht="12.75" customHeight="1">
      <c r="A61" s="167"/>
      <c r="B61" s="167" t="s">
        <v>155</v>
      </c>
      <c r="C61" s="119" t="s">
        <v>53</v>
      </c>
      <c r="D61" s="123"/>
      <c r="E61" s="169">
        <v>700.25</v>
      </c>
      <c r="F61" s="170"/>
      <c r="G61" s="48"/>
      <c r="H61" s="49"/>
    </row>
    <row r="62" spans="1:8" ht="12.75" customHeight="1">
      <c r="A62" s="167">
        <v>26</v>
      </c>
      <c r="B62" s="167" t="s">
        <v>156</v>
      </c>
      <c r="C62" s="119" t="s">
        <v>157</v>
      </c>
      <c r="D62" s="123"/>
      <c r="E62" s="169"/>
      <c r="F62" s="170">
        <v>8800</v>
      </c>
      <c r="G62" s="48"/>
      <c r="H62" s="49"/>
    </row>
    <row r="63" spans="1:8" ht="12.75" customHeight="1">
      <c r="A63" s="167" t="s">
        <v>158</v>
      </c>
      <c r="B63" s="167" t="s">
        <v>159</v>
      </c>
      <c r="C63" s="119" t="s">
        <v>160</v>
      </c>
      <c r="D63" s="123"/>
      <c r="E63" s="169"/>
      <c r="F63" s="170">
        <v>239</v>
      </c>
      <c r="G63" s="48"/>
      <c r="H63" s="49"/>
    </row>
    <row r="64" spans="1:8" ht="12.75" customHeight="1">
      <c r="A64" s="167"/>
      <c r="B64" s="167" t="s">
        <v>159</v>
      </c>
      <c r="C64" s="119" t="s">
        <v>161</v>
      </c>
      <c r="D64" s="123"/>
      <c r="E64" s="169"/>
      <c r="F64" s="170">
        <v>4000</v>
      </c>
      <c r="G64" s="48"/>
      <c r="H64" s="49"/>
    </row>
    <row r="65" spans="1:8" ht="12.75" customHeight="1">
      <c r="A65" s="167">
        <v>28</v>
      </c>
      <c r="B65" s="167" t="s">
        <v>159</v>
      </c>
      <c r="C65" s="119" t="s">
        <v>181</v>
      </c>
      <c r="D65" s="123"/>
      <c r="E65" s="169"/>
      <c r="F65" s="170">
        <v>2000</v>
      </c>
      <c r="G65" s="48"/>
      <c r="H65" s="49"/>
    </row>
    <row r="66" spans="1:8" ht="12.75" customHeight="1">
      <c r="A66" s="167">
        <v>29</v>
      </c>
      <c r="B66" s="167" t="s">
        <v>164</v>
      </c>
      <c r="C66" s="119" t="s">
        <v>165</v>
      </c>
      <c r="D66" s="123"/>
      <c r="E66" s="169">
        <v>1000</v>
      </c>
      <c r="F66" s="170"/>
      <c r="G66" s="48"/>
      <c r="H66" s="49"/>
    </row>
    <row r="67" spans="1:8" ht="12.75" customHeight="1">
      <c r="A67" s="167"/>
      <c r="B67" s="167" t="s">
        <v>164</v>
      </c>
      <c r="C67" s="119" t="s">
        <v>85</v>
      </c>
      <c r="D67" s="123"/>
      <c r="E67" s="169"/>
      <c r="F67" s="170">
        <v>94.5</v>
      </c>
      <c r="G67" s="48"/>
      <c r="H67" s="49"/>
    </row>
    <row r="68" spans="1:8" ht="12.75" customHeight="1">
      <c r="A68" s="167"/>
      <c r="B68" s="167" t="s">
        <v>166</v>
      </c>
      <c r="C68" s="119" t="s">
        <v>167</v>
      </c>
      <c r="D68" s="123"/>
      <c r="E68" s="169">
        <v>1000</v>
      </c>
      <c r="F68" s="170"/>
      <c r="G68" s="48"/>
      <c r="H68" s="49"/>
    </row>
    <row r="69" spans="1:8" ht="12.75" customHeight="1">
      <c r="A69" s="167"/>
      <c r="B69" s="167" t="s">
        <v>166</v>
      </c>
      <c r="C69" s="119" t="s">
        <v>168</v>
      </c>
      <c r="D69" s="123"/>
      <c r="E69" s="169">
        <v>1000</v>
      </c>
      <c r="F69" s="170"/>
      <c r="G69" s="48"/>
      <c r="H69" s="49"/>
    </row>
    <row r="70" spans="1:8" ht="12.75" customHeight="1">
      <c r="A70" s="167"/>
      <c r="B70" s="167" t="s">
        <v>169</v>
      </c>
      <c r="C70" s="119" t="s">
        <v>170</v>
      </c>
      <c r="D70" s="123"/>
      <c r="E70" s="169">
        <v>8000</v>
      </c>
      <c r="F70" s="170"/>
      <c r="G70" s="48"/>
      <c r="H70" s="49"/>
    </row>
    <row r="71" spans="1:8" ht="12.75" customHeight="1">
      <c r="A71" s="167">
        <v>30</v>
      </c>
      <c r="B71" s="167" t="s">
        <v>179</v>
      </c>
      <c r="C71" s="119" t="s">
        <v>180</v>
      </c>
      <c r="D71" s="123"/>
      <c r="E71" s="169"/>
      <c r="F71" s="170">
        <v>8340</v>
      </c>
      <c r="G71" s="48"/>
      <c r="H71" s="49"/>
    </row>
    <row r="72" spans="1:8" ht="12.75" customHeight="1">
      <c r="A72" s="167"/>
      <c r="B72" s="167" t="s">
        <v>179</v>
      </c>
      <c r="C72" s="119" t="s">
        <v>187</v>
      </c>
      <c r="D72" s="123"/>
      <c r="E72" s="169">
        <v>4000</v>
      </c>
      <c r="F72" s="170"/>
      <c r="G72" s="48"/>
      <c r="H72" s="49"/>
    </row>
    <row r="73" spans="1:8" ht="12.75" customHeight="1">
      <c r="A73" s="167">
        <v>31</v>
      </c>
      <c r="B73" s="188" t="s">
        <v>182</v>
      </c>
      <c r="C73" s="119" t="s">
        <v>85</v>
      </c>
      <c r="D73" s="123"/>
      <c r="E73" s="169"/>
      <c r="F73" s="170">
        <v>112.5</v>
      </c>
      <c r="G73" s="48"/>
      <c r="H73" s="49"/>
    </row>
    <row r="74" spans="1:8" ht="12.75" customHeight="1">
      <c r="A74" s="167">
        <v>32</v>
      </c>
      <c r="B74" s="167" t="s">
        <v>183</v>
      </c>
      <c r="C74" s="119" t="s">
        <v>85</v>
      </c>
      <c r="D74" s="123"/>
      <c r="E74" s="169"/>
      <c r="F74" s="170">
        <v>90</v>
      </c>
      <c r="G74" s="48"/>
      <c r="H74" s="49"/>
    </row>
    <row r="75" spans="1:8" ht="12.75" customHeight="1">
      <c r="A75" s="189"/>
      <c r="B75" s="189" t="s">
        <v>184</v>
      </c>
      <c r="C75" s="213" t="s">
        <v>185</v>
      </c>
      <c r="D75" s="190"/>
      <c r="E75" s="191">
        <v>1000</v>
      </c>
      <c r="F75" s="192"/>
      <c r="G75" s="48"/>
      <c r="H75" s="49"/>
    </row>
    <row r="76" spans="1:8" ht="12.75" customHeight="1">
      <c r="A76" s="193">
        <v>33</v>
      </c>
      <c r="B76" s="193" t="s">
        <v>186</v>
      </c>
      <c r="C76" s="194" t="s">
        <v>188</v>
      </c>
      <c r="D76" s="195"/>
      <c r="E76" s="196"/>
      <c r="F76" s="197">
        <v>4400</v>
      </c>
      <c r="G76" s="48"/>
      <c r="H76" s="49"/>
    </row>
    <row r="77" spans="1:8" ht="12.75" customHeight="1">
      <c r="A77" s="214" t="s">
        <v>303</v>
      </c>
      <c r="B77" s="167" t="s">
        <v>191</v>
      </c>
      <c r="C77" s="119" t="s">
        <v>192</v>
      </c>
      <c r="D77" s="123"/>
      <c r="E77" s="169"/>
      <c r="F77" s="170">
        <v>598</v>
      </c>
      <c r="G77" s="48"/>
      <c r="H77" s="49"/>
    </row>
    <row r="78" spans="1:8" ht="12.75" customHeight="1">
      <c r="A78" s="167">
        <v>35</v>
      </c>
      <c r="B78" s="167" t="s">
        <v>193</v>
      </c>
      <c r="C78" s="119" t="s">
        <v>194</v>
      </c>
      <c r="D78" s="123"/>
      <c r="E78" s="169"/>
      <c r="F78" s="170">
        <v>355</v>
      </c>
      <c r="G78" s="48"/>
      <c r="H78" s="49"/>
    </row>
    <row r="79" spans="1:8" ht="12.75" customHeight="1">
      <c r="A79" s="167"/>
      <c r="B79" s="167" t="s">
        <v>193</v>
      </c>
      <c r="C79" s="119" t="s">
        <v>203</v>
      </c>
      <c r="D79" s="123"/>
      <c r="E79" s="169"/>
      <c r="F79" s="170">
        <v>2000</v>
      </c>
      <c r="G79" s="48"/>
      <c r="H79" s="49"/>
    </row>
    <row r="80" spans="1:8" ht="12.75" customHeight="1">
      <c r="A80" s="167">
        <v>36</v>
      </c>
      <c r="B80" s="167" t="s">
        <v>204</v>
      </c>
      <c r="C80" s="119" t="s">
        <v>85</v>
      </c>
      <c r="D80" s="123"/>
      <c r="E80" s="169"/>
      <c r="F80" s="170">
        <v>90</v>
      </c>
      <c r="G80" s="48"/>
      <c r="H80" s="49"/>
    </row>
    <row r="81" spans="1:8" ht="12.75" customHeight="1">
      <c r="A81" s="167"/>
      <c r="B81" s="167" t="s">
        <v>205</v>
      </c>
      <c r="C81" s="119" t="s">
        <v>206</v>
      </c>
      <c r="D81" s="123"/>
      <c r="E81" s="169">
        <v>902</v>
      </c>
      <c r="F81" s="170"/>
      <c r="G81" s="48"/>
      <c r="H81" s="49"/>
    </row>
    <row r="82" spans="1:8" ht="12.75" customHeight="1">
      <c r="A82" s="167"/>
      <c r="B82" s="167" t="s">
        <v>207</v>
      </c>
      <c r="C82" s="119" t="s">
        <v>208</v>
      </c>
      <c r="D82" s="123"/>
      <c r="E82" s="169">
        <v>1000</v>
      </c>
      <c r="F82" s="170"/>
      <c r="G82" s="48"/>
      <c r="H82" s="49"/>
    </row>
    <row r="83" spans="1:8" ht="12.75" customHeight="1">
      <c r="A83" s="167"/>
      <c r="B83" s="167" t="s">
        <v>209</v>
      </c>
      <c r="C83" s="119" t="s">
        <v>210</v>
      </c>
      <c r="D83" s="123"/>
      <c r="E83" s="169">
        <v>5300</v>
      </c>
      <c r="F83" s="170"/>
      <c r="G83" s="48"/>
      <c r="H83" s="49"/>
    </row>
    <row r="84" spans="1:8" ht="12.75" customHeight="1">
      <c r="A84" s="167"/>
      <c r="B84" s="167" t="s">
        <v>211</v>
      </c>
      <c r="C84" s="119" t="s">
        <v>212</v>
      </c>
      <c r="D84" s="123"/>
      <c r="E84" s="169">
        <v>3000</v>
      </c>
      <c r="F84" s="170"/>
      <c r="G84" s="48"/>
      <c r="H84" s="49"/>
    </row>
    <row r="85" spans="1:8" ht="12.75" customHeight="1">
      <c r="A85" s="167"/>
      <c r="B85" s="167" t="s">
        <v>213</v>
      </c>
      <c r="C85" s="119" t="s">
        <v>85</v>
      </c>
      <c r="D85" s="123"/>
      <c r="E85" s="169"/>
      <c r="F85" s="170">
        <v>2.5</v>
      </c>
      <c r="G85" s="48"/>
      <c r="H85" s="49"/>
    </row>
    <row r="86" spans="1:8" ht="12.75" customHeight="1">
      <c r="A86" s="167">
        <v>37</v>
      </c>
      <c r="B86" s="167" t="s">
        <v>214</v>
      </c>
      <c r="C86" s="119" t="s">
        <v>215</v>
      </c>
      <c r="D86" s="123"/>
      <c r="E86" s="169"/>
      <c r="F86" s="170">
        <v>10540</v>
      </c>
      <c r="G86" s="48"/>
      <c r="H86" s="49"/>
    </row>
    <row r="87" spans="1:8" ht="12.75" customHeight="1">
      <c r="A87" s="167" t="s">
        <v>216</v>
      </c>
      <c r="B87" s="167" t="s">
        <v>217</v>
      </c>
      <c r="C87" s="119" t="s">
        <v>218</v>
      </c>
      <c r="D87" s="123"/>
      <c r="E87" s="169"/>
      <c r="F87" s="170">
        <v>235.8</v>
      </c>
      <c r="G87" s="48"/>
      <c r="H87" s="49"/>
    </row>
    <row r="88" spans="1:8" ht="12.75" customHeight="1">
      <c r="A88" s="167"/>
      <c r="B88" s="167" t="s">
        <v>219</v>
      </c>
      <c r="C88" s="119" t="s">
        <v>220</v>
      </c>
      <c r="D88" s="123"/>
      <c r="E88" s="169"/>
      <c r="F88" s="170">
        <v>39</v>
      </c>
      <c r="G88" s="48"/>
      <c r="H88" s="49"/>
    </row>
    <row r="89" spans="1:8" ht="12.75" customHeight="1">
      <c r="A89" s="167">
        <v>39</v>
      </c>
      <c r="B89" s="167" t="s">
        <v>221</v>
      </c>
      <c r="C89" s="119" t="s">
        <v>222</v>
      </c>
      <c r="D89" s="123"/>
      <c r="E89" s="169"/>
      <c r="F89" s="170">
        <v>1500</v>
      </c>
      <c r="G89" s="48"/>
      <c r="H89" s="49"/>
    </row>
    <row r="90" spans="1:8" ht="12.75" customHeight="1">
      <c r="A90" s="167"/>
      <c r="B90" s="167" t="s">
        <v>221</v>
      </c>
      <c r="C90" s="119" t="s">
        <v>223</v>
      </c>
      <c r="D90" s="123"/>
      <c r="E90" s="169"/>
      <c r="F90" s="170">
        <v>1500</v>
      </c>
      <c r="G90" s="48"/>
      <c r="H90" s="49"/>
    </row>
    <row r="91" spans="1:8" ht="12.75" customHeight="1">
      <c r="A91" s="167"/>
      <c r="B91" s="167" t="s">
        <v>221</v>
      </c>
      <c r="C91" s="119" t="s">
        <v>224</v>
      </c>
      <c r="D91" s="123"/>
      <c r="E91" s="169"/>
      <c r="F91" s="170"/>
      <c r="G91" s="48"/>
      <c r="H91" s="49"/>
    </row>
    <row r="92" spans="1:8" ht="12.75" customHeight="1">
      <c r="A92" s="167"/>
      <c r="B92" s="167"/>
      <c r="C92" s="119" t="s">
        <v>225</v>
      </c>
      <c r="D92" s="123"/>
      <c r="E92" s="169"/>
      <c r="F92" s="170">
        <v>1506</v>
      </c>
      <c r="G92" s="48"/>
      <c r="H92" s="49"/>
    </row>
    <row r="93" spans="1:8" ht="12.75" customHeight="1">
      <c r="A93" s="167"/>
      <c r="B93" s="167" t="s">
        <v>221</v>
      </c>
      <c r="C93" s="119" t="s">
        <v>226</v>
      </c>
      <c r="D93" s="123"/>
      <c r="E93" s="169"/>
      <c r="F93" s="170">
        <v>3936</v>
      </c>
      <c r="G93" s="48"/>
      <c r="H93" s="49"/>
    </row>
    <row r="94" spans="1:8" ht="12.75" customHeight="1">
      <c r="A94" s="167">
        <v>40</v>
      </c>
      <c r="B94" s="167" t="s">
        <v>227</v>
      </c>
      <c r="C94" s="119" t="s">
        <v>228</v>
      </c>
      <c r="D94" s="123"/>
      <c r="E94" s="169"/>
      <c r="F94" s="170">
        <v>9000</v>
      </c>
      <c r="G94" s="48"/>
      <c r="H94" s="49"/>
    </row>
    <row r="95" spans="1:8" ht="12.75" customHeight="1">
      <c r="A95" s="189">
        <v>41</v>
      </c>
      <c r="B95" s="189" t="s">
        <v>229</v>
      </c>
      <c r="C95" s="213" t="s">
        <v>85</v>
      </c>
      <c r="D95" s="190"/>
      <c r="E95" s="191"/>
      <c r="F95" s="192">
        <v>103.5</v>
      </c>
      <c r="G95" s="48"/>
      <c r="H95" s="49"/>
    </row>
    <row r="96" spans="1:8" ht="12.75" customHeight="1">
      <c r="A96" s="189"/>
      <c r="B96" s="189" t="s">
        <v>230</v>
      </c>
      <c r="C96" s="213" t="s">
        <v>231</v>
      </c>
      <c r="D96" s="190"/>
      <c r="E96" s="191">
        <v>150</v>
      </c>
      <c r="F96" s="192"/>
      <c r="G96" s="48"/>
      <c r="H96" s="49"/>
    </row>
    <row r="97" spans="1:8" ht="12.75" customHeight="1">
      <c r="A97" s="189"/>
      <c r="B97" s="189" t="s">
        <v>232</v>
      </c>
      <c r="C97" s="213" t="s">
        <v>234</v>
      </c>
      <c r="D97" s="190"/>
      <c r="E97" s="191">
        <v>1000</v>
      </c>
      <c r="F97" s="192"/>
      <c r="G97" s="48"/>
      <c r="H97" s="49"/>
    </row>
    <row r="98" spans="1:8" ht="12.75" customHeight="1">
      <c r="A98" s="189"/>
      <c r="B98" s="189" t="s">
        <v>214</v>
      </c>
      <c r="C98" s="213" t="s">
        <v>233</v>
      </c>
      <c r="D98" s="190"/>
      <c r="E98" s="191">
        <v>1000</v>
      </c>
      <c r="F98" s="192"/>
      <c r="G98" s="48"/>
      <c r="H98" s="49"/>
    </row>
    <row r="99" spans="1:8" ht="12.75" customHeight="1">
      <c r="A99" s="189"/>
      <c r="B99" s="189" t="s">
        <v>235</v>
      </c>
      <c r="C99" s="213" t="s">
        <v>236</v>
      </c>
      <c r="D99" s="190"/>
      <c r="E99" s="191">
        <v>1000</v>
      </c>
      <c r="F99" s="192"/>
      <c r="G99" s="48"/>
      <c r="H99" s="49"/>
    </row>
    <row r="100" spans="1:8" ht="12.75" customHeight="1">
      <c r="A100" s="193"/>
      <c r="B100" s="193" t="s">
        <v>237</v>
      </c>
      <c r="C100" s="194" t="s">
        <v>238</v>
      </c>
      <c r="D100" s="195"/>
      <c r="E100" s="196"/>
      <c r="F100" s="197">
        <v>1000</v>
      </c>
      <c r="G100" s="48"/>
      <c r="H100" s="49"/>
    </row>
    <row r="101" spans="1:8" ht="12.75" customHeight="1">
      <c r="A101" s="167"/>
      <c r="B101" s="167" t="s">
        <v>239</v>
      </c>
      <c r="C101" s="214" t="s">
        <v>240</v>
      </c>
      <c r="D101" s="123"/>
      <c r="E101" s="169">
        <v>300</v>
      </c>
      <c r="F101" s="170"/>
      <c r="G101" s="48"/>
      <c r="H101" s="49"/>
    </row>
    <row r="102" spans="1:8" ht="12.75" customHeight="1">
      <c r="A102" s="167"/>
      <c r="B102" s="167" t="s">
        <v>242</v>
      </c>
      <c r="C102" s="215" t="s">
        <v>241</v>
      </c>
      <c r="D102" s="123"/>
      <c r="E102" s="169">
        <v>8800</v>
      </c>
      <c r="F102" s="170"/>
      <c r="G102" s="48"/>
      <c r="H102" s="49"/>
    </row>
    <row r="103" spans="1:8" ht="12.75" customHeight="1">
      <c r="A103" s="167"/>
      <c r="B103" s="167" t="s">
        <v>221</v>
      </c>
      <c r="C103" s="215" t="s">
        <v>243</v>
      </c>
      <c r="D103" s="123"/>
      <c r="E103" s="169">
        <v>4000</v>
      </c>
      <c r="F103" s="170"/>
      <c r="G103" s="48"/>
      <c r="H103" s="49"/>
    </row>
    <row r="104" spans="1:8" ht="12.75" customHeight="1">
      <c r="A104" s="167"/>
      <c r="B104" s="167" t="s">
        <v>244</v>
      </c>
      <c r="C104" s="215" t="s">
        <v>85</v>
      </c>
      <c r="D104" s="123"/>
      <c r="E104" s="169"/>
      <c r="F104" s="170">
        <v>5</v>
      </c>
      <c r="G104" s="48"/>
      <c r="H104" s="49"/>
    </row>
    <row r="105" spans="1:8" ht="12.75" customHeight="1">
      <c r="A105" s="167">
        <v>42</v>
      </c>
      <c r="B105" s="167" t="s">
        <v>245</v>
      </c>
      <c r="C105" s="215" t="s">
        <v>246</v>
      </c>
      <c r="D105" s="123"/>
      <c r="E105" s="169"/>
      <c r="F105" s="170">
        <v>500</v>
      </c>
      <c r="G105" s="48"/>
      <c r="H105" s="49"/>
    </row>
    <row r="106" spans="1:8" ht="12.75" customHeight="1">
      <c r="A106" s="167">
        <v>43</v>
      </c>
      <c r="B106" s="167" t="s">
        <v>247</v>
      </c>
      <c r="C106" s="215" t="s">
        <v>248</v>
      </c>
      <c r="D106" s="123"/>
      <c r="E106" s="169"/>
      <c r="F106" s="170">
        <v>18880</v>
      </c>
      <c r="G106" s="48"/>
      <c r="H106" s="49"/>
    </row>
    <row r="107" spans="1:8" ht="12.75" customHeight="1">
      <c r="A107" s="167">
        <v>44</v>
      </c>
      <c r="B107" s="188" t="s">
        <v>249</v>
      </c>
      <c r="C107" s="215" t="s">
        <v>250</v>
      </c>
      <c r="D107" s="123"/>
      <c r="E107" s="169"/>
      <c r="F107" s="170">
        <v>1000</v>
      </c>
      <c r="G107" s="48"/>
      <c r="H107" s="49"/>
    </row>
    <row r="108" spans="1:8" ht="12.75" customHeight="1">
      <c r="A108" s="167">
        <v>45</v>
      </c>
      <c r="B108" s="167" t="s">
        <v>251</v>
      </c>
      <c r="C108" s="215" t="s">
        <v>252</v>
      </c>
      <c r="D108" s="123"/>
      <c r="E108" s="169"/>
      <c r="F108" s="170">
        <v>617</v>
      </c>
      <c r="G108" s="48"/>
      <c r="H108" s="49"/>
    </row>
    <row r="109" spans="1:8" ht="12.75" customHeight="1">
      <c r="A109" s="167"/>
      <c r="B109" s="167" t="s">
        <v>253</v>
      </c>
      <c r="C109" s="215" t="s">
        <v>254</v>
      </c>
      <c r="D109" s="123"/>
      <c r="E109" s="169"/>
      <c r="F109" s="170">
        <v>79.8</v>
      </c>
      <c r="G109" s="48"/>
      <c r="H109" s="49"/>
    </row>
    <row r="110" spans="1:8" ht="12.75" customHeight="1">
      <c r="A110" s="167">
        <v>46</v>
      </c>
      <c r="B110" s="167" t="s">
        <v>251</v>
      </c>
      <c r="C110" s="215" t="s">
        <v>304</v>
      </c>
      <c r="D110" s="123"/>
      <c r="E110" s="169">
        <v>25000</v>
      </c>
      <c r="F110" s="170"/>
      <c r="G110" s="48"/>
      <c r="H110" s="49"/>
    </row>
    <row r="111" spans="1:8" ht="12.75" customHeight="1">
      <c r="A111" s="167">
        <v>47</v>
      </c>
      <c r="B111" s="167" t="s">
        <v>253</v>
      </c>
      <c r="C111" s="215" t="s">
        <v>255</v>
      </c>
      <c r="D111" s="123"/>
      <c r="E111" s="169"/>
      <c r="F111" s="170">
        <v>600</v>
      </c>
      <c r="G111" s="48"/>
      <c r="H111" s="49"/>
    </row>
    <row r="112" spans="1:8" ht="12.75" customHeight="1">
      <c r="A112" s="167">
        <v>48</v>
      </c>
      <c r="B112" s="167" t="s">
        <v>245</v>
      </c>
      <c r="C112" s="215" t="s">
        <v>85</v>
      </c>
      <c r="D112" s="123"/>
      <c r="E112" s="169"/>
      <c r="F112" s="170">
        <v>118.25</v>
      </c>
      <c r="G112" s="48"/>
      <c r="H112" s="49"/>
    </row>
    <row r="113" spans="1:8" ht="12.75" customHeight="1">
      <c r="A113" s="167"/>
      <c r="B113" s="167" t="s">
        <v>245</v>
      </c>
      <c r="C113" s="215" t="s">
        <v>256</v>
      </c>
      <c r="D113" s="123"/>
      <c r="E113" s="169">
        <v>270</v>
      </c>
      <c r="F113" s="170"/>
      <c r="G113" s="48"/>
      <c r="H113" s="49"/>
    </row>
    <row r="114" spans="1:8" ht="12.75" customHeight="1">
      <c r="A114" s="167"/>
      <c r="B114" s="167" t="s">
        <v>245</v>
      </c>
      <c r="C114" s="215" t="s">
        <v>257</v>
      </c>
      <c r="D114" s="123"/>
      <c r="E114" s="169">
        <v>270</v>
      </c>
      <c r="F114" s="170"/>
      <c r="G114" s="48"/>
      <c r="H114" s="49"/>
    </row>
    <row r="115" spans="1:8" ht="12.75" customHeight="1">
      <c r="A115" s="167"/>
      <c r="B115" s="167" t="s">
        <v>258</v>
      </c>
      <c r="C115" s="215" t="s">
        <v>259</v>
      </c>
      <c r="D115" s="123"/>
      <c r="E115" s="169">
        <v>270</v>
      </c>
      <c r="F115" s="170"/>
      <c r="G115" s="48"/>
      <c r="H115" s="49"/>
    </row>
    <row r="116" spans="1:8" ht="12.75" customHeight="1">
      <c r="A116" s="167"/>
      <c r="B116" s="167" t="s">
        <v>247</v>
      </c>
      <c r="C116" s="215" t="s">
        <v>260</v>
      </c>
      <c r="D116" s="123"/>
      <c r="E116" s="169">
        <v>3000</v>
      </c>
      <c r="F116" s="170"/>
      <c r="G116" s="48"/>
      <c r="H116" s="49"/>
    </row>
    <row r="117" spans="1:8" ht="12.75" customHeight="1">
      <c r="A117" s="167"/>
      <c r="B117" s="167" t="s">
        <v>261</v>
      </c>
      <c r="C117" s="215" t="s">
        <v>262</v>
      </c>
      <c r="D117" s="123"/>
      <c r="E117" s="169">
        <v>270</v>
      </c>
      <c r="F117" s="170"/>
      <c r="G117" s="48"/>
      <c r="H117" s="49"/>
    </row>
    <row r="118" spans="1:8" ht="12.75" customHeight="1">
      <c r="A118" s="167"/>
      <c r="B118" s="167" t="s">
        <v>263</v>
      </c>
      <c r="C118" s="215" t="s">
        <v>264</v>
      </c>
      <c r="D118" s="123"/>
      <c r="E118" s="169">
        <v>1000</v>
      </c>
      <c r="F118" s="170"/>
      <c r="G118" s="48"/>
      <c r="H118" s="49"/>
    </row>
    <row r="119" spans="1:8" ht="12.75" customHeight="1">
      <c r="A119" s="167"/>
      <c r="B119" s="167" t="s">
        <v>265</v>
      </c>
      <c r="C119" s="215" t="s">
        <v>266</v>
      </c>
      <c r="D119" s="123"/>
      <c r="E119" s="169">
        <v>1000</v>
      </c>
      <c r="F119" s="170"/>
      <c r="G119" s="48"/>
      <c r="H119" s="49"/>
    </row>
    <row r="120" spans="1:8" ht="12.75" customHeight="1">
      <c r="A120" s="167"/>
      <c r="B120" s="167" t="s">
        <v>267</v>
      </c>
      <c r="C120" s="215" t="s">
        <v>268</v>
      </c>
      <c r="D120" s="123"/>
      <c r="E120" s="169">
        <v>1000</v>
      </c>
      <c r="F120" s="170"/>
      <c r="G120" s="48"/>
      <c r="H120" s="49"/>
    </row>
    <row r="121" spans="1:8" ht="12.75" customHeight="1">
      <c r="A121" s="167"/>
      <c r="B121" s="167" t="s">
        <v>267</v>
      </c>
      <c r="C121" s="215" t="s">
        <v>269</v>
      </c>
      <c r="D121" s="123"/>
      <c r="E121" s="169">
        <v>270</v>
      </c>
      <c r="F121" s="170"/>
      <c r="G121" s="48"/>
      <c r="H121" s="49"/>
    </row>
    <row r="122" spans="1:8" ht="12.75" customHeight="1">
      <c r="A122" s="167"/>
      <c r="B122" s="167" t="s">
        <v>270</v>
      </c>
      <c r="C122" s="215" t="s">
        <v>271</v>
      </c>
      <c r="D122" s="123"/>
      <c r="E122" s="169">
        <v>8100</v>
      </c>
      <c r="F122" s="170"/>
      <c r="G122" s="48"/>
      <c r="H122" s="49"/>
    </row>
    <row r="123" spans="1:8" ht="12.75" customHeight="1">
      <c r="A123" s="167"/>
      <c r="B123" s="167" t="s">
        <v>272</v>
      </c>
      <c r="C123" s="215" t="s">
        <v>273</v>
      </c>
      <c r="D123" s="123"/>
      <c r="E123" s="169">
        <v>500</v>
      </c>
      <c r="F123" s="170"/>
      <c r="G123" s="48"/>
      <c r="H123" s="49"/>
    </row>
    <row r="124" spans="1:8" ht="12.75" customHeight="1">
      <c r="A124" s="167"/>
      <c r="B124" s="167" t="s">
        <v>267</v>
      </c>
      <c r="C124" s="215" t="s">
        <v>274</v>
      </c>
      <c r="D124" s="123"/>
      <c r="E124" s="169">
        <v>10000</v>
      </c>
      <c r="F124" s="170"/>
      <c r="G124" s="48"/>
      <c r="H124" s="49"/>
    </row>
    <row r="125" spans="1:8" ht="12.75" customHeight="1">
      <c r="A125" s="167"/>
      <c r="B125" s="167" t="s">
        <v>272</v>
      </c>
      <c r="C125" s="215" t="s">
        <v>275</v>
      </c>
      <c r="D125" s="123"/>
      <c r="E125" s="169">
        <v>1000</v>
      </c>
      <c r="F125" s="170"/>
      <c r="G125" s="48"/>
      <c r="H125" s="49"/>
    </row>
    <row r="126" spans="1:8" ht="12.75" customHeight="1">
      <c r="A126" s="167"/>
      <c r="B126" s="167" t="s">
        <v>272</v>
      </c>
      <c r="C126" s="215" t="s">
        <v>276</v>
      </c>
      <c r="D126" s="123"/>
      <c r="E126" s="169">
        <v>270</v>
      </c>
      <c r="F126" s="170"/>
      <c r="G126" s="48"/>
      <c r="H126" s="49"/>
    </row>
    <row r="127" spans="1:8" ht="12.75" customHeight="1">
      <c r="A127" s="167"/>
      <c r="B127" s="167" t="s">
        <v>277</v>
      </c>
      <c r="C127" s="215" t="s">
        <v>85</v>
      </c>
      <c r="D127" s="123"/>
      <c r="E127" s="169"/>
      <c r="F127" s="170">
        <v>5</v>
      </c>
      <c r="G127" s="48"/>
      <c r="H127" s="49"/>
    </row>
    <row r="128" spans="1:8" ht="12.75" customHeight="1">
      <c r="A128" s="167">
        <v>49</v>
      </c>
      <c r="B128" s="167" t="s">
        <v>278</v>
      </c>
      <c r="C128" s="215" t="s">
        <v>279</v>
      </c>
      <c r="D128" s="123"/>
      <c r="E128" s="169"/>
      <c r="F128" s="170">
        <v>500</v>
      </c>
      <c r="G128" s="48"/>
      <c r="H128" s="49"/>
    </row>
    <row r="129" spans="1:8" ht="12.75" customHeight="1">
      <c r="A129" s="167">
        <v>50</v>
      </c>
      <c r="B129" s="167" t="s">
        <v>280</v>
      </c>
      <c r="C129" s="215" t="s">
        <v>281</v>
      </c>
      <c r="D129" s="123"/>
      <c r="E129" s="169"/>
      <c r="F129" s="170">
        <v>11000</v>
      </c>
      <c r="G129" s="48"/>
      <c r="H129" s="49"/>
    </row>
    <row r="130" spans="1:8" ht="12.75" customHeight="1">
      <c r="A130" s="167">
        <v>51</v>
      </c>
      <c r="B130" s="167" t="s">
        <v>278</v>
      </c>
      <c r="C130" s="215" t="s">
        <v>282</v>
      </c>
      <c r="D130" s="123"/>
      <c r="E130" s="169">
        <v>500</v>
      </c>
      <c r="F130" s="170"/>
      <c r="G130" s="48"/>
      <c r="H130" s="49"/>
    </row>
    <row r="131" spans="1:8" ht="12.75" customHeight="1">
      <c r="A131" s="167">
        <v>52</v>
      </c>
      <c r="B131" s="167" t="s">
        <v>283</v>
      </c>
      <c r="C131" s="215" t="s">
        <v>284</v>
      </c>
      <c r="D131" s="123"/>
      <c r="E131" s="169"/>
      <c r="F131" s="170">
        <v>233.1</v>
      </c>
      <c r="G131" s="48"/>
      <c r="H131" s="49"/>
    </row>
    <row r="132" spans="1:8" ht="12.75" customHeight="1">
      <c r="A132" s="167">
        <v>53</v>
      </c>
      <c r="B132" s="167" t="s">
        <v>283</v>
      </c>
      <c r="C132" s="215" t="s">
        <v>285</v>
      </c>
      <c r="D132" s="123"/>
      <c r="E132" s="169"/>
      <c r="F132" s="170">
        <v>3300</v>
      </c>
      <c r="G132" s="48"/>
      <c r="H132" s="49"/>
    </row>
    <row r="133" spans="1:8" ht="12.75" customHeight="1">
      <c r="A133" s="167">
        <v>54</v>
      </c>
      <c r="B133" s="167" t="s">
        <v>286</v>
      </c>
      <c r="C133" s="215" t="s">
        <v>287</v>
      </c>
      <c r="D133" s="123"/>
      <c r="E133" s="169"/>
      <c r="F133" s="170">
        <v>2000</v>
      </c>
      <c r="G133" s="48"/>
      <c r="H133" s="49"/>
    </row>
    <row r="134" spans="1:8" ht="12.75" customHeight="1">
      <c r="A134" s="167">
        <v>55</v>
      </c>
      <c r="B134" s="167" t="s">
        <v>286</v>
      </c>
      <c r="C134" s="215" t="s">
        <v>289</v>
      </c>
      <c r="D134" s="123"/>
      <c r="E134" s="169"/>
      <c r="F134" s="170">
        <v>13840</v>
      </c>
      <c r="G134" s="48"/>
      <c r="H134" s="49" t="s">
        <v>288</v>
      </c>
    </row>
    <row r="135" spans="1:8" ht="12.75" customHeight="1">
      <c r="A135" s="167">
        <v>56</v>
      </c>
      <c r="B135" s="167" t="s">
        <v>290</v>
      </c>
      <c r="C135" s="215" t="s">
        <v>291</v>
      </c>
      <c r="D135" s="123"/>
      <c r="E135" s="169"/>
      <c r="F135" s="170">
        <v>11300</v>
      </c>
      <c r="G135" s="48"/>
      <c r="H135" s="49"/>
    </row>
    <row r="136" spans="1:8" ht="12.75" customHeight="1">
      <c r="A136" s="167">
        <v>57</v>
      </c>
      <c r="B136" s="167" t="s">
        <v>292</v>
      </c>
      <c r="C136" s="215" t="s">
        <v>293</v>
      </c>
      <c r="D136" s="123"/>
      <c r="E136" s="169">
        <v>20000</v>
      </c>
      <c r="F136" s="170"/>
      <c r="G136" s="48"/>
      <c r="H136" s="49"/>
    </row>
    <row r="137" spans="1:8" ht="12.75" customHeight="1">
      <c r="A137" s="167">
        <v>58</v>
      </c>
      <c r="B137" s="167" t="s">
        <v>278</v>
      </c>
      <c r="C137" s="215" t="s">
        <v>294</v>
      </c>
      <c r="D137" s="123"/>
      <c r="E137" s="169">
        <v>1000</v>
      </c>
      <c r="F137" s="170"/>
      <c r="G137" s="48"/>
      <c r="H137" s="49"/>
    </row>
    <row r="138" spans="1:8" ht="12.75" customHeight="1">
      <c r="A138" s="167"/>
      <c r="B138" s="167" t="s">
        <v>295</v>
      </c>
      <c r="C138" s="215" t="s">
        <v>85</v>
      </c>
      <c r="D138" s="123"/>
      <c r="E138" s="169"/>
      <c r="F138" s="170">
        <v>104.75</v>
      </c>
      <c r="G138" s="48"/>
      <c r="H138" s="49"/>
    </row>
    <row r="139" spans="1:8" ht="12.75" customHeight="1">
      <c r="A139" s="167"/>
      <c r="B139" s="167" t="s">
        <v>278</v>
      </c>
      <c r="C139" s="215" t="s">
        <v>296</v>
      </c>
      <c r="D139" s="123"/>
      <c r="E139" s="169">
        <v>270</v>
      </c>
      <c r="F139" s="170"/>
      <c r="G139" s="48"/>
      <c r="H139" s="49"/>
    </row>
    <row r="140" spans="1:8" ht="12.75" customHeight="1">
      <c r="A140" s="167"/>
      <c r="B140" s="167" t="s">
        <v>297</v>
      </c>
      <c r="C140" s="215" t="s">
        <v>298</v>
      </c>
      <c r="D140" s="123"/>
      <c r="E140" s="169">
        <v>1000</v>
      </c>
      <c r="F140" s="170"/>
      <c r="G140" s="48"/>
      <c r="H140" s="49"/>
    </row>
    <row r="141" spans="1:8" ht="12.75" customHeight="1">
      <c r="A141" s="167"/>
      <c r="B141" s="167" t="s">
        <v>297</v>
      </c>
      <c r="C141" s="215" t="s">
        <v>299</v>
      </c>
      <c r="D141" s="123"/>
      <c r="E141" s="169">
        <v>1000</v>
      </c>
      <c r="F141" s="170"/>
      <c r="G141" s="48"/>
      <c r="H141" s="49"/>
    </row>
    <row r="142" spans="1:8" ht="12.75" customHeight="1">
      <c r="A142" s="167"/>
      <c r="B142" s="167" t="s">
        <v>300</v>
      </c>
      <c r="C142" s="215" t="s">
        <v>301</v>
      </c>
      <c r="D142" s="123"/>
      <c r="E142" s="169">
        <v>14258</v>
      </c>
      <c r="F142" s="170"/>
      <c r="G142" s="48"/>
      <c r="H142" s="49"/>
    </row>
    <row r="143" spans="1:8" ht="12.75" customHeight="1">
      <c r="A143" s="167"/>
      <c r="B143" s="167" t="s">
        <v>302</v>
      </c>
      <c r="C143" s="215" t="s">
        <v>85</v>
      </c>
      <c r="D143" s="123"/>
      <c r="E143" s="169"/>
      <c r="F143" s="170">
        <v>2.5</v>
      </c>
      <c r="G143" s="48"/>
      <c r="H143" s="49"/>
    </row>
    <row r="144" spans="1:8" ht="12.75" customHeight="1">
      <c r="A144" s="167"/>
      <c r="B144" s="167" t="s">
        <v>302</v>
      </c>
      <c r="C144" s="215" t="s">
        <v>20</v>
      </c>
      <c r="D144" s="123"/>
      <c r="E144" s="169">
        <v>48.27</v>
      </c>
      <c r="F144" s="170"/>
      <c r="G144" s="48"/>
      <c r="H144" s="49"/>
    </row>
    <row r="145" spans="1:8" ht="12.75" customHeight="1">
      <c r="A145" s="167"/>
      <c r="B145" s="168"/>
      <c r="C145" s="119"/>
      <c r="D145" s="123"/>
      <c r="E145" s="169"/>
      <c r="F145" s="170"/>
      <c r="G145" s="48"/>
      <c r="H145" s="49"/>
    </row>
    <row r="146" spans="1:9" ht="17.25" customHeight="1" thickBot="1">
      <c r="A146" s="10"/>
      <c r="B146" s="10"/>
      <c r="C146" s="56"/>
      <c r="D146" s="39"/>
      <c r="E146" s="64">
        <f>SUM(E4:E145)</f>
        <v>272807.48000000004</v>
      </c>
      <c r="F146" s="64">
        <f>SUM(F4:F145)</f>
        <v>211937.69999999998</v>
      </c>
      <c r="G146" s="1"/>
      <c r="H146" s="58" t="s">
        <v>6</v>
      </c>
      <c r="I146" s="57"/>
    </row>
    <row r="147" spans="1:9" ht="15" customHeight="1">
      <c r="A147" s="76"/>
      <c r="B147" s="144"/>
      <c r="C147" s="66"/>
      <c r="D147" s="121" t="s">
        <v>69</v>
      </c>
      <c r="E147" s="67"/>
      <c r="F147" s="68">
        <f>SUM(E146-F146)</f>
        <v>60869.78000000006</v>
      </c>
      <c r="G147" s="1"/>
      <c r="H147" s="106">
        <v>60869.78</v>
      </c>
      <c r="I147" s="107" t="s">
        <v>9</v>
      </c>
    </row>
    <row r="148" spans="1:9" ht="15.75" customHeight="1" thickBot="1">
      <c r="A148" s="71"/>
      <c r="B148" s="71"/>
      <c r="C148" s="120" t="s">
        <v>76</v>
      </c>
      <c r="D148" s="72">
        <f>E4</f>
        <v>64409.34</v>
      </c>
      <c r="E148" s="73" t="s">
        <v>4</v>
      </c>
      <c r="F148" s="74">
        <f>SUM(F147-D148)</f>
        <v>-3539.5599999999395</v>
      </c>
      <c r="G148" s="75"/>
      <c r="H148" s="108">
        <f>F147</f>
        <v>60869.78000000006</v>
      </c>
      <c r="I148" s="109" t="s">
        <v>11</v>
      </c>
    </row>
    <row r="149" spans="1:9" ht="12.75">
      <c r="A149" s="3"/>
      <c r="B149" s="3"/>
      <c r="C149" s="117"/>
      <c r="D149" s="124"/>
      <c r="E149" s="65"/>
      <c r="F149" s="70"/>
      <c r="G149" s="105"/>
      <c r="H149" s="115">
        <f>F147-H147</f>
        <v>5.820766091346741E-11</v>
      </c>
      <c r="I149" s="111" t="s">
        <v>43</v>
      </c>
    </row>
    <row r="150" spans="2:9" ht="12.75">
      <c r="B150" s="206" t="s">
        <v>171</v>
      </c>
      <c r="C150" s="207">
        <f ca="1">TODAY()</f>
        <v>42372</v>
      </c>
      <c r="D150" s="65"/>
      <c r="E150" s="65"/>
      <c r="F150" s="65"/>
      <c r="G150" s="65"/>
      <c r="H150" s="112"/>
      <c r="I150"/>
    </row>
    <row r="151" spans="4:9" ht="12.75">
      <c r="D151"/>
      <c r="E151"/>
      <c r="F151"/>
      <c r="G151"/>
      <c r="H151" s="113"/>
      <c r="I151"/>
    </row>
    <row r="152" spans="3:9" ht="12.75">
      <c r="C152" s="47"/>
      <c r="D152"/>
      <c r="E152"/>
      <c r="F152"/>
      <c r="G152"/>
      <c r="H152" s="113"/>
      <c r="I152"/>
    </row>
    <row r="153" spans="3:9" ht="12.75">
      <c r="C153" s="14" t="s">
        <v>8</v>
      </c>
      <c r="D153"/>
      <c r="E153"/>
      <c r="F153"/>
      <c r="G153"/>
      <c r="H153"/>
      <c r="I153"/>
    </row>
    <row r="154" spans="3:9" ht="12.75">
      <c r="C154" s="46" t="s">
        <v>12</v>
      </c>
      <c r="D154"/>
      <c r="E154"/>
      <c r="F154"/>
      <c r="G154"/>
      <c r="H154"/>
      <c r="I154"/>
    </row>
    <row r="155" ht="12.75">
      <c r="C155" s="46"/>
    </row>
    <row r="156" ht="12.75">
      <c r="C156" s="46"/>
    </row>
    <row r="157" ht="12.75">
      <c r="C157" s="46"/>
    </row>
  </sheetData>
  <sheetProtection/>
  <printOptions/>
  <pageMargins left="0.35433070866141736" right="0" top="0.5118110236220472" bottom="0.1968503937007874" header="0.31496062992125984" footer="0"/>
  <pageSetup fitToHeight="0" orientation="portrait" paperSize="9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9" zoomScaleNormal="79" zoomScalePageLayoutView="0" workbookViewId="0" topLeftCell="A4">
      <selection activeCell="A1" sqref="A1:D32"/>
    </sheetView>
  </sheetViews>
  <sheetFormatPr defaultColWidth="9.140625" defaultRowHeight="12.75"/>
  <cols>
    <col min="1" max="1" width="48.421875" style="2" customWidth="1"/>
    <col min="2" max="2" width="9.00390625" style="4" customWidth="1"/>
    <col min="3" max="3" width="46.7109375" style="5" customWidth="1"/>
    <col min="4" max="7" width="10.7109375" style="6" customWidth="1"/>
    <col min="8" max="16384" width="9.140625" style="2" customWidth="1"/>
  </cols>
  <sheetData>
    <row r="1" spans="2:12" ht="30" customHeight="1">
      <c r="B1" s="59" t="s">
        <v>311</v>
      </c>
      <c r="C1" s="15"/>
      <c r="D1" s="15"/>
      <c r="E1" s="15"/>
      <c r="F1" s="15"/>
      <c r="G1" s="15"/>
      <c r="H1" s="16"/>
      <c r="I1" s="16"/>
      <c r="J1" s="16"/>
      <c r="K1" s="16"/>
      <c r="L1" s="16"/>
    </row>
    <row r="2" spans="1:12" ht="30" customHeight="1">
      <c r="A2" s="27"/>
      <c r="B2" s="15"/>
      <c r="C2" s="15"/>
      <c r="D2" s="15"/>
      <c r="E2" s="15"/>
      <c r="F2" s="15"/>
      <c r="G2" s="15"/>
      <c r="H2" s="16"/>
      <c r="I2" s="16"/>
      <c r="J2" s="16"/>
      <c r="K2" s="16"/>
      <c r="L2" s="16"/>
    </row>
    <row r="3" spans="1:12" ht="21.75" customHeight="1">
      <c r="A3" s="118" t="s">
        <v>308</v>
      </c>
      <c r="B3" s="17"/>
      <c r="C3" s="38" t="s">
        <v>70</v>
      </c>
      <c r="D3" s="18"/>
      <c r="E3" s="162"/>
      <c r="F3" s="162"/>
      <c r="G3" s="162"/>
      <c r="H3" s="16"/>
      <c r="I3" s="16"/>
      <c r="J3" s="16"/>
      <c r="K3" s="16"/>
      <c r="L3" s="16"/>
    </row>
    <row r="4" spans="1:12" ht="12.75" customHeight="1">
      <c r="A4" s="20"/>
      <c r="B4" s="19"/>
      <c r="C4" s="20"/>
      <c r="D4" s="21"/>
      <c r="E4" s="163"/>
      <c r="F4" s="163"/>
      <c r="G4" s="163"/>
      <c r="H4" s="16"/>
      <c r="I4" s="16"/>
      <c r="J4" s="16"/>
      <c r="K4" s="16"/>
      <c r="L4" s="16"/>
    </row>
    <row r="5" spans="1:12" ht="20.25" customHeight="1">
      <c r="A5" s="28"/>
      <c r="B5" s="31"/>
      <c r="C5" s="28"/>
      <c r="D5" s="29"/>
      <c r="E5" s="31"/>
      <c r="F5" s="31"/>
      <c r="G5" s="31"/>
      <c r="H5" s="16"/>
      <c r="I5" s="16"/>
      <c r="J5" s="16"/>
      <c r="K5" s="16"/>
      <c r="L5" s="16"/>
    </row>
    <row r="6" spans="1:13" ht="16.5" customHeight="1">
      <c r="A6" s="32" t="s">
        <v>309</v>
      </c>
      <c r="B6" s="31">
        <v>60869.78</v>
      </c>
      <c r="C6" s="32" t="s">
        <v>175</v>
      </c>
      <c r="D6" s="30">
        <v>64409</v>
      </c>
      <c r="E6" s="31"/>
      <c r="F6" s="31"/>
      <c r="G6" s="31"/>
      <c r="H6" s="16"/>
      <c r="I6" s="16"/>
      <c r="J6" s="16"/>
      <c r="K6" s="16"/>
      <c r="L6" s="16"/>
      <c r="M6" s="30"/>
    </row>
    <row r="7" spans="1:13" ht="16.5" customHeight="1">
      <c r="A7" s="32" t="s">
        <v>189</v>
      </c>
      <c r="B7" s="31">
        <v>2150</v>
      </c>
      <c r="C7" s="32" t="s">
        <v>190</v>
      </c>
      <c r="D7" s="30">
        <f>-2810+1450</f>
        <v>-1360</v>
      </c>
      <c r="E7" s="31"/>
      <c r="F7" s="31"/>
      <c r="G7" s="31"/>
      <c r="H7" s="16"/>
      <c r="I7" s="16"/>
      <c r="J7" s="16"/>
      <c r="K7" s="16"/>
      <c r="L7" s="16"/>
      <c r="M7" s="30"/>
    </row>
    <row r="8" spans="1:13" ht="16.5" customHeight="1">
      <c r="A8" s="182" t="s">
        <v>63</v>
      </c>
      <c r="B8" s="31"/>
      <c r="C8" s="50"/>
      <c r="D8" s="30">
        <v>0</v>
      </c>
      <c r="E8" s="31"/>
      <c r="F8" s="31"/>
      <c r="G8" s="31"/>
      <c r="H8" s="16"/>
      <c r="I8" s="16"/>
      <c r="J8" s="16"/>
      <c r="K8" s="16"/>
      <c r="L8" s="16"/>
      <c r="M8" s="31"/>
    </row>
    <row r="9" spans="1:13" ht="16.5" customHeight="1">
      <c r="A9" s="32"/>
      <c r="B9" s="31"/>
      <c r="C9" s="32"/>
      <c r="D9" s="30"/>
      <c r="E9" s="31"/>
      <c r="F9" s="31"/>
      <c r="G9" s="31"/>
      <c r="H9" s="16"/>
      <c r="I9" s="31"/>
      <c r="J9" s="16"/>
      <c r="K9" s="16"/>
      <c r="L9" s="16"/>
      <c r="M9" s="31"/>
    </row>
    <row r="10" spans="1:13" ht="16.5" customHeight="1">
      <c r="A10" s="32"/>
      <c r="B10" s="31"/>
      <c r="C10" s="32"/>
      <c r="D10" s="30"/>
      <c r="E10" s="31"/>
      <c r="F10" s="31"/>
      <c r="G10" s="31"/>
      <c r="H10" s="16"/>
      <c r="I10" s="31"/>
      <c r="J10" s="16"/>
      <c r="K10" s="16"/>
      <c r="L10" s="16"/>
      <c r="M10" s="31"/>
    </row>
    <row r="11" spans="1:12" ht="15.75" customHeight="1">
      <c r="A11" s="182" t="s">
        <v>62</v>
      </c>
      <c r="B11" s="31"/>
      <c r="C11" s="50"/>
      <c r="D11" s="55"/>
      <c r="E11" s="164"/>
      <c r="F11" s="164"/>
      <c r="G11" s="31"/>
      <c r="H11" s="16"/>
      <c r="I11" s="31"/>
      <c r="J11" s="16"/>
      <c r="K11" s="16"/>
      <c r="L11" s="16"/>
    </row>
    <row r="12" spans="1:12" ht="15.75" customHeight="1">
      <c r="A12" s="32"/>
      <c r="B12" s="31"/>
      <c r="C12" s="32" t="s">
        <v>71</v>
      </c>
      <c r="D12" s="51">
        <f>SUM(D5:D11)</f>
        <v>63049</v>
      </c>
      <c r="E12" s="165"/>
      <c r="F12" s="165"/>
      <c r="G12" s="31"/>
      <c r="H12" s="16"/>
      <c r="I12" s="31"/>
      <c r="J12" s="16"/>
      <c r="K12" s="16"/>
      <c r="L12" s="16"/>
    </row>
    <row r="13" spans="1:12" ht="15.75" customHeight="1">
      <c r="A13" s="32"/>
      <c r="B13" s="31"/>
      <c r="C13" s="50"/>
      <c r="D13" s="55"/>
      <c r="E13" s="164"/>
      <c r="F13" s="164"/>
      <c r="G13" s="31"/>
      <c r="H13" s="16"/>
      <c r="I13" s="31"/>
      <c r="J13" s="16"/>
      <c r="K13" s="16"/>
      <c r="L13" s="16"/>
    </row>
    <row r="14" spans="1:12" ht="15.75" customHeight="1">
      <c r="A14" s="32"/>
      <c r="B14" s="31"/>
      <c r="C14" s="50"/>
      <c r="D14" s="164"/>
      <c r="E14" s="164"/>
      <c r="F14" s="164"/>
      <c r="G14" s="31"/>
      <c r="H14" s="16"/>
      <c r="I14" s="199"/>
      <c r="J14" s="16"/>
      <c r="K14" s="16"/>
      <c r="L14" s="16"/>
    </row>
    <row r="15" spans="1:12" ht="33" customHeight="1">
      <c r="A15" s="23"/>
      <c r="B15" s="31"/>
      <c r="C15" s="53" t="s">
        <v>72</v>
      </c>
      <c r="D15" s="54">
        <f>B16-D12</f>
        <v>-29.220000000001164</v>
      </c>
      <c r="E15" s="165"/>
      <c r="F15" s="165"/>
      <c r="G15" s="165"/>
      <c r="H15" s="16"/>
      <c r="I15" s="16"/>
      <c r="J15" s="16"/>
      <c r="K15" s="16"/>
      <c r="L15" s="16"/>
    </row>
    <row r="16" spans="1:15" ht="16.5" customHeight="1">
      <c r="A16" s="24" t="s">
        <v>3</v>
      </c>
      <c r="B16" s="52">
        <f>SUM(B5:B15)</f>
        <v>63019.78</v>
      </c>
      <c r="C16" s="20" t="s">
        <v>3</v>
      </c>
      <c r="D16" s="77">
        <f>D12+D15</f>
        <v>63019.78</v>
      </c>
      <c r="E16" s="165"/>
      <c r="F16" s="165"/>
      <c r="G16" s="165"/>
      <c r="H16" s="16"/>
      <c r="I16" s="16"/>
      <c r="J16" s="16"/>
      <c r="K16" s="16"/>
      <c r="L16" s="16"/>
      <c r="M16" s="41"/>
      <c r="O16" s="8"/>
    </row>
    <row r="17" spans="1:12" ht="16.5" customHeight="1">
      <c r="A17" s="22"/>
      <c r="B17" s="31"/>
      <c r="C17" s="173"/>
      <c r="D17" s="174"/>
      <c r="E17" s="31"/>
      <c r="F17" s="31"/>
      <c r="G17" s="31"/>
      <c r="H17" s="16"/>
      <c r="I17" s="16"/>
      <c r="J17" s="16"/>
      <c r="K17" s="16"/>
      <c r="L17" s="16"/>
    </row>
    <row r="18" spans="1:12" ht="16.5" customHeight="1">
      <c r="A18" s="22"/>
      <c r="B18" s="31"/>
      <c r="E18" s="31"/>
      <c r="F18" s="31"/>
      <c r="G18" s="31"/>
      <c r="H18" s="16"/>
      <c r="I18" s="16"/>
      <c r="J18" s="16"/>
      <c r="K18" s="16"/>
      <c r="L18" s="16"/>
    </row>
    <row r="19" spans="1:12" ht="12.75" customHeight="1">
      <c r="A19" s="22"/>
      <c r="B19" s="163" t="s">
        <v>61</v>
      </c>
      <c r="C19" s="22"/>
      <c r="D19" s="22"/>
      <c r="E19" s="15"/>
      <c r="F19" s="15"/>
      <c r="G19" s="15"/>
      <c r="H19" s="16"/>
      <c r="I19" s="16"/>
      <c r="J19" s="16"/>
      <c r="K19" s="16"/>
      <c r="L19" s="16"/>
    </row>
    <row r="20" spans="1:12" ht="15">
      <c r="A20" s="1"/>
      <c r="B20" s="140" t="s">
        <v>49</v>
      </c>
      <c r="C20" s="175"/>
      <c r="D20" s="176"/>
      <c r="E20" s="26"/>
      <c r="F20" s="26"/>
      <c r="G20" s="26"/>
      <c r="H20" s="16"/>
      <c r="I20" s="16"/>
      <c r="J20" s="16"/>
      <c r="K20" s="16"/>
      <c r="L20" s="16"/>
    </row>
    <row r="21" spans="2:12" ht="15">
      <c r="B21" s="122" t="s">
        <v>50</v>
      </c>
      <c r="C21" s="25"/>
      <c r="D21" s="148"/>
      <c r="E21" s="148"/>
      <c r="F21" s="148"/>
      <c r="G21" s="148"/>
      <c r="H21" s="16"/>
      <c r="I21" s="16"/>
      <c r="J21" s="16"/>
      <c r="K21" s="16"/>
      <c r="L21" s="16"/>
    </row>
    <row r="22" spans="2:12" ht="15">
      <c r="B22" s="122" t="s">
        <v>13</v>
      </c>
      <c r="C22" s="25"/>
      <c r="D22" s="148"/>
      <c r="E22" s="148"/>
      <c r="F22" s="148"/>
      <c r="G22" s="148"/>
      <c r="H22" s="16"/>
      <c r="I22" s="16"/>
      <c r="J22" s="16"/>
      <c r="K22" s="16"/>
      <c r="L22" s="16"/>
    </row>
    <row r="23" spans="2:12" ht="15">
      <c r="B23" s="14"/>
      <c r="C23" s="25"/>
      <c r="D23" s="26"/>
      <c r="E23" s="26"/>
      <c r="F23" s="26"/>
      <c r="G23" s="26"/>
      <c r="H23" s="16"/>
      <c r="I23" s="16"/>
      <c r="J23" s="16"/>
      <c r="K23" s="16"/>
      <c r="L23" s="16"/>
    </row>
    <row r="24" spans="3:12" ht="15">
      <c r="C24" s="16"/>
      <c r="D24" s="26"/>
      <c r="E24" s="26"/>
      <c r="F24" s="26"/>
      <c r="G24" s="26"/>
      <c r="H24" s="16"/>
      <c r="I24" s="16"/>
      <c r="J24" s="16"/>
      <c r="K24" s="16"/>
      <c r="L24" s="16"/>
    </row>
    <row r="25" spans="3:12" ht="15">
      <c r="C25" s="25"/>
      <c r="D25" s="26"/>
      <c r="E25" s="26"/>
      <c r="F25" s="26"/>
      <c r="G25" s="26"/>
      <c r="H25" s="16"/>
      <c r="I25" s="16"/>
      <c r="J25" s="16"/>
      <c r="K25" s="16"/>
      <c r="L25" s="16"/>
    </row>
    <row r="26" spans="3:12" ht="12" customHeight="1">
      <c r="C26" s="25"/>
      <c r="D26" s="26"/>
      <c r="E26" s="26"/>
      <c r="F26" s="26"/>
      <c r="G26" s="26"/>
      <c r="H26" s="16"/>
      <c r="I26" s="16"/>
      <c r="J26" s="16"/>
      <c r="K26" s="16"/>
      <c r="L26" s="16"/>
    </row>
    <row r="27" spans="1:12" ht="15">
      <c r="A27" s="122" t="s">
        <v>310</v>
      </c>
      <c r="C27" s="25"/>
      <c r="D27" s="26"/>
      <c r="E27" s="26"/>
      <c r="F27" s="26"/>
      <c r="G27" s="26"/>
      <c r="H27" s="16"/>
      <c r="I27" s="16"/>
      <c r="J27" s="16"/>
      <c r="K27" s="16"/>
      <c r="L27" s="16"/>
    </row>
    <row r="28" spans="1:12" ht="24.75" customHeight="1">
      <c r="A28" s="141" t="s">
        <v>51</v>
      </c>
      <c r="B28" s="14"/>
      <c r="C28" s="25"/>
      <c r="D28" s="26"/>
      <c r="E28" s="26"/>
      <c r="F28" s="26"/>
      <c r="G28" s="26"/>
      <c r="H28" s="16"/>
      <c r="I28" s="16"/>
      <c r="J28" s="16"/>
      <c r="K28" s="16"/>
      <c r="L28" s="16"/>
    </row>
    <row r="29" spans="1:12" ht="15">
      <c r="A29" s="110" t="s">
        <v>8</v>
      </c>
      <c r="B29" s="14"/>
      <c r="C29" s="25"/>
      <c r="D29" s="26"/>
      <c r="E29" s="26"/>
      <c r="F29" s="26"/>
      <c r="G29" s="26"/>
      <c r="H29" s="16"/>
      <c r="I29" s="16"/>
      <c r="J29" s="16"/>
      <c r="K29" s="16"/>
      <c r="L29" s="16"/>
    </row>
    <row r="30" spans="1:12" ht="15">
      <c r="A30" s="14" t="s">
        <v>12</v>
      </c>
      <c r="B30" s="14"/>
      <c r="C30" s="25"/>
      <c r="D30" s="26"/>
      <c r="E30" s="26"/>
      <c r="F30" s="26"/>
      <c r="G30" s="26"/>
      <c r="H30" s="16"/>
      <c r="I30" s="16"/>
      <c r="J30" s="16"/>
      <c r="K30" s="16"/>
      <c r="L30" s="16"/>
    </row>
    <row r="31" spans="1:12" ht="15">
      <c r="A31" s="14" t="s">
        <v>13</v>
      </c>
      <c r="B31" s="14"/>
      <c r="C31" s="25"/>
      <c r="D31" s="26"/>
      <c r="E31" s="26"/>
      <c r="F31" s="26"/>
      <c r="G31" s="26"/>
      <c r="H31" s="16"/>
      <c r="I31" s="16"/>
      <c r="J31" s="16"/>
      <c r="K31" s="16"/>
      <c r="L31" s="16"/>
    </row>
    <row r="32" spans="2:12" ht="18" customHeight="1">
      <c r="B32" s="14"/>
      <c r="C32" s="25"/>
      <c r="D32" s="26"/>
      <c r="E32" s="26"/>
      <c r="F32" s="26"/>
      <c r="G32" s="26"/>
      <c r="H32" s="16"/>
      <c r="I32" s="16"/>
      <c r="J32" s="16"/>
      <c r="K32" s="16"/>
      <c r="L32" s="16"/>
    </row>
    <row r="33" spans="2:12" ht="12.75" customHeight="1">
      <c r="B33" s="14"/>
      <c r="C33" s="25"/>
      <c r="D33" s="26"/>
      <c r="E33" s="26"/>
      <c r="F33" s="26"/>
      <c r="G33" s="26"/>
      <c r="H33" s="16"/>
      <c r="I33" s="16"/>
      <c r="J33" s="16"/>
      <c r="K33" s="16"/>
      <c r="L33" s="16"/>
    </row>
    <row r="34" spans="2:12" ht="12" customHeight="1">
      <c r="B34" s="14"/>
      <c r="C34" s="25"/>
      <c r="D34" s="26"/>
      <c r="E34" s="26"/>
      <c r="F34" s="26"/>
      <c r="G34" s="26"/>
      <c r="H34" s="16"/>
      <c r="I34" s="16"/>
      <c r="J34" s="16"/>
      <c r="K34" s="16"/>
      <c r="L34" s="16"/>
    </row>
  </sheetData>
  <sheetProtection/>
  <printOptions/>
  <pageMargins left="0.5511811023622047" right="0" top="1.6929133858267718" bottom="0.5118110236220472" header="0.5118110236220472" footer="0.31496062992125984"/>
  <pageSetup fitToHeight="0" fitToWidth="1" orientation="portrait" paperSize="9" scale="84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9" zoomScaleNormal="79" zoomScalePageLayoutView="0" workbookViewId="0" topLeftCell="A3">
      <pane ySplit="1500" topLeftCell="A1" activePane="bottomLeft" state="split"/>
      <selection pane="topLeft" activeCell="C4" sqref="C4"/>
      <selection pane="bottomLeft" activeCell="M50" sqref="A1:M50"/>
    </sheetView>
  </sheetViews>
  <sheetFormatPr defaultColWidth="9.140625" defaultRowHeight="12.75"/>
  <cols>
    <col min="1" max="1" width="31.421875" style="2" customWidth="1"/>
    <col min="2" max="2" width="11.140625" style="4" customWidth="1"/>
    <col min="3" max="3" width="12.140625" style="6" customWidth="1"/>
    <col min="4" max="4" width="11.421875" style="2" customWidth="1"/>
    <col min="5" max="5" width="15.57421875" style="2" customWidth="1"/>
    <col min="6" max="6" width="11.421875" style="2" customWidth="1"/>
    <col min="7" max="8" width="12.00390625" style="2" customWidth="1"/>
    <col min="9" max="9" width="12.8515625" style="2" customWidth="1"/>
    <col min="10" max="10" width="11.00390625" style="2" customWidth="1"/>
    <col min="11" max="11" width="10.421875" style="2" customWidth="1"/>
    <col min="12" max="12" width="8.28125" style="2" customWidth="1"/>
    <col min="13" max="13" width="8.00390625" style="2" customWidth="1"/>
    <col min="14" max="16384" width="9.140625" style="2" customWidth="1"/>
  </cols>
  <sheetData>
    <row r="1" spans="1:10" ht="18" customHeight="1">
      <c r="A1" s="27" t="s">
        <v>14</v>
      </c>
      <c r="B1" s="27" t="s">
        <v>73</v>
      </c>
      <c r="C1" s="27"/>
      <c r="D1" s="78"/>
      <c r="E1" s="78"/>
      <c r="F1" s="78"/>
      <c r="G1" s="78"/>
      <c r="H1" s="78"/>
      <c r="I1" s="78"/>
      <c r="J1" s="79"/>
    </row>
    <row r="2" spans="1:10" ht="8.25" customHeight="1" thickBot="1">
      <c r="A2" s="78"/>
      <c r="B2" s="80"/>
      <c r="C2" s="80"/>
      <c r="D2" s="80"/>
      <c r="E2" s="80"/>
      <c r="F2" s="80"/>
      <c r="G2" s="80"/>
      <c r="H2" s="80"/>
      <c r="I2" s="80"/>
      <c r="J2" s="79"/>
    </row>
    <row r="3" spans="1:11" ht="26.25" customHeight="1" thickTop="1">
      <c r="A3" s="81"/>
      <c r="B3" s="82" t="s">
        <v>15</v>
      </c>
      <c r="C3" s="184" t="s">
        <v>313</v>
      </c>
      <c r="D3" s="178" t="s">
        <v>177</v>
      </c>
      <c r="E3" s="178" t="s">
        <v>178</v>
      </c>
      <c r="F3" s="178" t="s">
        <v>200</v>
      </c>
      <c r="G3" s="178" t="s">
        <v>196</v>
      </c>
      <c r="H3" s="178" t="s">
        <v>197</v>
      </c>
      <c r="I3" s="178" t="s">
        <v>174</v>
      </c>
      <c r="J3" s="83">
        <v>2015</v>
      </c>
      <c r="K3" s="83">
        <v>2015</v>
      </c>
    </row>
    <row r="4" spans="1:12" ht="39" customHeight="1" thickBot="1">
      <c r="A4" s="84"/>
      <c r="B4" s="85" t="s">
        <v>64</v>
      </c>
      <c r="C4" s="179" t="s">
        <v>74</v>
      </c>
      <c r="D4" s="179" t="s">
        <v>199</v>
      </c>
      <c r="E4" s="179" t="s">
        <v>198</v>
      </c>
      <c r="F4" s="179" t="s">
        <v>201</v>
      </c>
      <c r="G4" s="179" t="s">
        <v>202</v>
      </c>
      <c r="H4" s="212" t="s">
        <v>195</v>
      </c>
      <c r="I4" s="179" t="s">
        <v>312</v>
      </c>
      <c r="J4" s="177" t="s">
        <v>42</v>
      </c>
      <c r="K4" s="177" t="s">
        <v>60</v>
      </c>
      <c r="L4" s="13" t="s">
        <v>67</v>
      </c>
    </row>
    <row r="5" spans="1:11" ht="13.5" customHeight="1" thickTop="1">
      <c r="A5" s="86" t="s">
        <v>16</v>
      </c>
      <c r="B5" s="87"/>
      <c r="C5" s="88"/>
      <c r="D5" s="88"/>
      <c r="E5" s="99"/>
      <c r="F5" s="99"/>
      <c r="G5" s="99"/>
      <c r="H5" s="99"/>
      <c r="I5" s="99"/>
      <c r="J5" s="89"/>
      <c r="K5" s="89"/>
    </row>
    <row r="6" spans="1:13" ht="14.25" customHeight="1">
      <c r="A6" s="7" t="s">
        <v>17</v>
      </c>
      <c r="B6" s="157"/>
      <c r="C6" s="157"/>
      <c r="D6" s="157"/>
      <c r="E6" s="171"/>
      <c r="F6" s="172"/>
      <c r="G6" s="147"/>
      <c r="H6" s="172">
        <v>25000</v>
      </c>
      <c r="I6" s="172"/>
      <c r="J6" s="90">
        <f aca="true" t="shared" si="0" ref="J6:J18">SUM(B6:I6)</f>
        <v>25000</v>
      </c>
      <c r="K6" s="90">
        <v>75000</v>
      </c>
      <c r="L6" s="41">
        <f aca="true" t="shared" si="1" ref="L6:L17">J6-K6</f>
        <v>-50000</v>
      </c>
      <c r="M6" s="187">
        <f aca="true" t="shared" si="2" ref="M6:M17">L6/K6</f>
        <v>-0.6666666666666666</v>
      </c>
    </row>
    <row r="7" spans="1:13" ht="13.5" customHeight="1">
      <c r="A7" s="7" t="s">
        <v>18</v>
      </c>
      <c r="B7" s="157"/>
      <c r="C7" s="157">
        <v>23201</v>
      </c>
      <c r="D7" s="157">
        <v>5950</v>
      </c>
      <c r="E7" s="158"/>
      <c r="F7" s="99">
        <v>5600</v>
      </c>
      <c r="G7" s="99">
        <v>12800</v>
      </c>
      <c r="H7" s="99"/>
      <c r="I7" s="99">
        <v>20000</v>
      </c>
      <c r="J7" s="90">
        <f t="shared" si="0"/>
        <v>67551</v>
      </c>
      <c r="K7" s="90">
        <v>119000</v>
      </c>
      <c r="L7" s="41">
        <f t="shared" si="1"/>
        <v>-51449</v>
      </c>
      <c r="M7" s="187">
        <f t="shared" si="2"/>
        <v>-0.43234453781512605</v>
      </c>
    </row>
    <row r="8" spans="1:13" ht="13.5" customHeight="1">
      <c r="A8" s="218" t="s">
        <v>44</v>
      </c>
      <c r="B8" s="219"/>
      <c r="C8" s="219">
        <v>5000</v>
      </c>
      <c r="D8" s="219">
        <v>5000</v>
      </c>
      <c r="E8" s="220">
        <v>4000</v>
      </c>
      <c r="F8" s="221">
        <v>3000</v>
      </c>
      <c r="G8" s="221">
        <v>3000</v>
      </c>
      <c r="H8" s="221"/>
      <c r="I8" s="222"/>
      <c r="J8" s="223">
        <f t="shared" si="0"/>
        <v>20000</v>
      </c>
      <c r="K8" s="223">
        <v>20000</v>
      </c>
      <c r="L8" s="224">
        <f t="shared" si="1"/>
        <v>0</v>
      </c>
      <c r="M8" s="225">
        <f t="shared" si="2"/>
        <v>0</v>
      </c>
    </row>
    <row r="9" spans="1:13" ht="13.5" customHeight="1">
      <c r="A9" s="117" t="s">
        <v>128</v>
      </c>
      <c r="B9" s="157">
        <v>9000</v>
      </c>
      <c r="C9" s="157"/>
      <c r="D9" s="157"/>
      <c r="E9" s="158"/>
      <c r="F9" s="99"/>
      <c r="G9" s="99"/>
      <c r="H9" s="99"/>
      <c r="I9" s="99"/>
      <c r="J9" s="90">
        <f t="shared" si="0"/>
        <v>9000</v>
      </c>
      <c r="K9" s="90">
        <v>0</v>
      </c>
      <c r="L9" s="41"/>
      <c r="M9" s="187"/>
    </row>
    <row r="10" spans="1:13" ht="13.5" customHeight="1">
      <c r="A10" s="117" t="s">
        <v>57</v>
      </c>
      <c r="B10" s="157">
        <v>7680</v>
      </c>
      <c r="C10" s="157"/>
      <c r="D10" s="157">
        <v>5000</v>
      </c>
      <c r="E10" s="158">
        <v>8000</v>
      </c>
      <c r="F10" s="99"/>
      <c r="G10" s="99"/>
      <c r="H10" s="99"/>
      <c r="I10" s="99"/>
      <c r="J10" s="90">
        <f t="shared" si="0"/>
        <v>20680</v>
      </c>
      <c r="K10" s="90">
        <v>5000</v>
      </c>
      <c r="L10" s="41">
        <f t="shared" si="1"/>
        <v>15680</v>
      </c>
      <c r="M10" s="187">
        <f t="shared" si="2"/>
        <v>3.136</v>
      </c>
    </row>
    <row r="11" spans="1:13" ht="13.5" customHeight="1">
      <c r="A11" s="226" t="s">
        <v>53</v>
      </c>
      <c r="B11" s="227">
        <f>1003.88+700.26+902</f>
        <v>2606.14</v>
      </c>
      <c r="C11" s="219"/>
      <c r="D11" s="219"/>
      <c r="E11" s="220"/>
      <c r="F11" s="222"/>
      <c r="G11" s="222"/>
      <c r="H11" s="222"/>
      <c r="I11" s="222"/>
      <c r="J11" s="223">
        <f t="shared" si="0"/>
        <v>2606.14</v>
      </c>
      <c r="K11" s="223">
        <v>2000</v>
      </c>
      <c r="L11" s="224">
        <f t="shared" si="1"/>
        <v>606.1399999999999</v>
      </c>
      <c r="M11" s="225">
        <f t="shared" si="2"/>
        <v>0.30306999999999995</v>
      </c>
    </row>
    <row r="12" spans="1:13" ht="13.5" customHeight="1">
      <c r="A12" s="117" t="s">
        <v>54</v>
      </c>
      <c r="B12" s="157">
        <f>6424.74+8100</f>
        <v>14524.74</v>
      </c>
      <c r="C12" s="157"/>
      <c r="D12" s="157"/>
      <c r="E12" s="158"/>
      <c r="F12" s="99"/>
      <c r="G12" s="99"/>
      <c r="H12" s="99"/>
      <c r="I12" s="99"/>
      <c r="J12" s="90">
        <f t="shared" si="0"/>
        <v>14524.74</v>
      </c>
      <c r="K12" s="90">
        <v>12000</v>
      </c>
      <c r="L12" s="41">
        <f t="shared" si="1"/>
        <v>2524.74</v>
      </c>
      <c r="M12" s="187">
        <f t="shared" si="2"/>
        <v>0.21039499999999997</v>
      </c>
    </row>
    <row r="13" spans="1:13" ht="12" customHeight="1">
      <c r="A13" s="7" t="s">
        <v>19</v>
      </c>
      <c r="B13" s="159">
        <f>1000+1000+1000+1000+1000+1000+1000+1000+1000+500+1000+1000+3000+3000+500+1000+3000</f>
        <v>22000</v>
      </c>
      <c r="C13" s="157"/>
      <c r="D13" s="157"/>
      <c r="E13" s="158"/>
      <c r="F13" s="99"/>
      <c r="G13" s="99"/>
      <c r="H13" s="99"/>
      <c r="I13" s="99"/>
      <c r="J13" s="90">
        <f t="shared" si="0"/>
        <v>22000</v>
      </c>
      <c r="K13" s="90">
        <v>30000</v>
      </c>
      <c r="L13" s="41">
        <f t="shared" si="1"/>
        <v>-8000</v>
      </c>
      <c r="M13" s="187">
        <f t="shared" si="2"/>
        <v>-0.26666666666666666</v>
      </c>
    </row>
    <row r="14" spans="1:13" ht="12" customHeight="1">
      <c r="A14" s="226" t="s">
        <v>68</v>
      </c>
      <c r="B14" s="227"/>
      <c r="C14" s="219"/>
      <c r="D14" s="219"/>
      <c r="E14" s="220"/>
      <c r="F14" s="222"/>
      <c r="G14" s="222"/>
      <c r="H14" s="222"/>
      <c r="I14" s="222"/>
      <c r="J14" s="223">
        <f t="shared" si="0"/>
        <v>0</v>
      </c>
      <c r="K14" s="223"/>
      <c r="L14" s="224"/>
      <c r="M14" s="225"/>
    </row>
    <row r="15" spans="1:13" ht="12" customHeight="1">
      <c r="A15" s="117" t="s">
        <v>176</v>
      </c>
      <c r="B15" s="159">
        <f>1000+1000</f>
        <v>2000</v>
      </c>
      <c r="C15" s="157"/>
      <c r="D15" s="157"/>
      <c r="E15" s="158"/>
      <c r="F15" s="99"/>
      <c r="G15" s="99"/>
      <c r="H15" s="99"/>
      <c r="I15" s="99"/>
      <c r="J15" s="90">
        <f t="shared" si="0"/>
        <v>2000</v>
      </c>
      <c r="K15" s="90"/>
      <c r="L15" s="41"/>
      <c r="M15" s="187"/>
    </row>
    <row r="16" spans="1:13" ht="12" customHeight="1">
      <c r="A16" s="117" t="s">
        <v>306</v>
      </c>
      <c r="B16" s="159">
        <v>10000</v>
      </c>
      <c r="C16" s="157"/>
      <c r="D16" s="157"/>
      <c r="E16" s="158"/>
      <c r="F16" s="99"/>
      <c r="G16" s="99"/>
      <c r="H16" s="99"/>
      <c r="I16" s="99"/>
      <c r="J16" s="90">
        <f t="shared" si="0"/>
        <v>10000</v>
      </c>
      <c r="K16" s="90"/>
      <c r="L16" s="41"/>
      <c r="M16" s="187"/>
    </row>
    <row r="17" spans="1:13" ht="12" customHeight="1">
      <c r="A17" s="117" t="s">
        <v>66</v>
      </c>
      <c r="B17" s="157">
        <v>14258</v>
      </c>
      <c r="C17" s="157"/>
      <c r="D17" s="157"/>
      <c r="E17" s="158"/>
      <c r="F17" s="99"/>
      <c r="G17" s="99"/>
      <c r="H17" s="99"/>
      <c r="I17" s="99"/>
      <c r="J17" s="90">
        <f t="shared" si="0"/>
        <v>14258</v>
      </c>
      <c r="K17" s="90">
        <v>12000</v>
      </c>
      <c r="L17" s="41">
        <f t="shared" si="1"/>
        <v>2258</v>
      </c>
      <c r="M17" s="187">
        <f t="shared" si="2"/>
        <v>0.18816666666666668</v>
      </c>
    </row>
    <row r="18" spans="1:13" ht="12" customHeight="1">
      <c r="A18" s="7" t="s">
        <v>20</v>
      </c>
      <c r="B18" s="88">
        <v>48.27</v>
      </c>
      <c r="C18" s="88"/>
      <c r="D18" s="88"/>
      <c r="E18" s="99"/>
      <c r="F18" s="99"/>
      <c r="G18" s="99"/>
      <c r="H18" s="99"/>
      <c r="I18" s="99"/>
      <c r="J18" s="90">
        <f t="shared" si="0"/>
        <v>48.27</v>
      </c>
      <c r="K18" s="90"/>
      <c r="L18" s="41"/>
      <c r="M18" s="187"/>
    </row>
    <row r="19" spans="1:14" ht="16.5" customHeight="1">
      <c r="A19" s="91" t="s">
        <v>21</v>
      </c>
      <c r="B19" s="92">
        <f aca="true" t="shared" si="3" ref="B19:K19">SUM(B5:B18)</f>
        <v>82117.15000000001</v>
      </c>
      <c r="C19" s="92">
        <f t="shared" si="3"/>
        <v>28201</v>
      </c>
      <c r="D19" s="92">
        <f t="shared" si="3"/>
        <v>15950</v>
      </c>
      <c r="E19" s="92">
        <f t="shared" si="3"/>
        <v>12000</v>
      </c>
      <c r="F19" s="92">
        <f t="shared" si="3"/>
        <v>8600</v>
      </c>
      <c r="G19" s="92">
        <f t="shared" si="3"/>
        <v>15800</v>
      </c>
      <c r="H19" s="92">
        <f>SUM(H5:H18)</f>
        <v>25000</v>
      </c>
      <c r="I19" s="93">
        <f t="shared" si="3"/>
        <v>20000</v>
      </c>
      <c r="J19" s="94">
        <f t="shared" si="3"/>
        <v>207668.15</v>
      </c>
      <c r="K19" s="94">
        <f t="shared" si="3"/>
        <v>275000</v>
      </c>
      <c r="L19" s="41">
        <f>J19-K19</f>
        <v>-67331.85</v>
      </c>
      <c r="M19" s="187">
        <f>L19/K19</f>
        <v>-0.24484309090909093</v>
      </c>
      <c r="N19" s="134"/>
    </row>
    <row r="20" spans="1:13" ht="16.5" customHeight="1">
      <c r="A20" s="95" t="s">
        <v>22</v>
      </c>
      <c r="B20" s="88"/>
      <c r="C20" s="88"/>
      <c r="D20" s="88"/>
      <c r="E20" s="99"/>
      <c r="F20" s="99"/>
      <c r="G20" s="99"/>
      <c r="H20" s="99"/>
      <c r="I20" s="99"/>
      <c r="J20" s="114"/>
      <c r="K20" s="90"/>
      <c r="M20" s="185"/>
    </row>
    <row r="21" spans="1:13" ht="16.5" customHeight="1">
      <c r="A21" s="117" t="s">
        <v>58</v>
      </c>
      <c r="B21" s="157">
        <f>8800+6600+8800+8800+8800+4400+4400+6600+11000+8800+6600+2200</f>
        <v>85800</v>
      </c>
      <c r="C21" s="157"/>
      <c r="D21" s="157"/>
      <c r="E21" s="99"/>
      <c r="F21" s="99"/>
      <c r="G21" s="99"/>
      <c r="H21" s="99"/>
      <c r="I21" s="99"/>
      <c r="J21" s="90">
        <f aca="true" t="shared" si="4" ref="J21:J27">SUM(B21:I21)</f>
        <v>85800</v>
      </c>
      <c r="K21" s="90">
        <v>85800</v>
      </c>
      <c r="L21" s="41">
        <f aca="true" t="shared" si="5" ref="L21:L32">J21-K21</f>
        <v>0</v>
      </c>
      <c r="M21" s="187">
        <f aca="true" t="shared" si="6" ref="M21:M32">L21/K21</f>
        <v>0</v>
      </c>
    </row>
    <row r="22" spans="1:13" ht="12.75" customHeight="1">
      <c r="A22" s="117" t="s">
        <v>48</v>
      </c>
      <c r="B22" s="157"/>
      <c r="C22" s="157">
        <f>2200+2200</f>
        <v>4400</v>
      </c>
      <c r="D22" s="157">
        <v>2200</v>
      </c>
      <c r="E22" s="99"/>
      <c r="F22" s="99"/>
      <c r="G22" s="99"/>
      <c r="H22" s="99"/>
      <c r="I22" s="99">
        <v>2200</v>
      </c>
      <c r="J22" s="90">
        <f t="shared" si="4"/>
        <v>8800</v>
      </c>
      <c r="K22" s="90">
        <v>17000</v>
      </c>
      <c r="L22" s="41">
        <f t="shared" si="5"/>
        <v>-8200</v>
      </c>
      <c r="M22" s="187">
        <f t="shared" si="6"/>
        <v>-0.4823529411764706</v>
      </c>
    </row>
    <row r="23" spans="1:13" ht="12.75">
      <c r="A23" s="226" t="s">
        <v>46</v>
      </c>
      <c r="B23" s="219"/>
      <c r="C23" s="219">
        <v>4540</v>
      </c>
      <c r="D23" s="219">
        <v>3940</v>
      </c>
      <c r="E23" s="222">
        <v>3940</v>
      </c>
      <c r="F23" s="222">
        <v>3940</v>
      </c>
      <c r="G23" s="222">
        <v>3940</v>
      </c>
      <c r="H23" s="222">
        <v>3940</v>
      </c>
      <c r="I23" s="221">
        <f>3940+600</f>
        <v>4540</v>
      </c>
      <c r="J23" s="223">
        <f t="shared" si="4"/>
        <v>28780</v>
      </c>
      <c r="K23" s="223">
        <v>42820</v>
      </c>
      <c r="L23" s="224">
        <f t="shared" si="5"/>
        <v>-14040</v>
      </c>
      <c r="M23" s="225">
        <f t="shared" si="6"/>
        <v>-0.32788416627744044</v>
      </c>
    </row>
    <row r="24" spans="1:13" ht="12.75">
      <c r="A24" s="7" t="s">
        <v>23</v>
      </c>
      <c r="B24" s="157"/>
      <c r="C24" s="157"/>
      <c r="D24" s="157"/>
      <c r="E24" s="99"/>
      <c r="F24" s="99"/>
      <c r="G24" s="99"/>
      <c r="H24" s="99"/>
      <c r="I24" s="172"/>
      <c r="J24" s="90">
        <f t="shared" si="4"/>
        <v>0</v>
      </c>
      <c r="K24" s="90">
        <v>17000</v>
      </c>
      <c r="L24" s="41">
        <f t="shared" si="5"/>
        <v>-17000</v>
      </c>
      <c r="M24" s="187">
        <f t="shared" si="6"/>
        <v>-1</v>
      </c>
    </row>
    <row r="25" spans="1:13" ht="12.75">
      <c r="A25" s="117" t="s">
        <v>65</v>
      </c>
      <c r="B25" s="157">
        <f>600+600+1000+500+235.8+1000+233.1</f>
        <v>4168.900000000001</v>
      </c>
      <c r="C25" s="157">
        <f>1000+2000+250+2000+2000</f>
        <v>7250</v>
      </c>
      <c r="D25" s="157">
        <v>3500</v>
      </c>
      <c r="E25" s="99">
        <v>2000</v>
      </c>
      <c r="F25" s="99">
        <f>2000</f>
        <v>2000</v>
      </c>
      <c r="G25" s="99"/>
      <c r="H25" s="99">
        <f>1000+3000</f>
        <v>4000</v>
      </c>
      <c r="I25" s="172">
        <f>500+2000</f>
        <v>2500</v>
      </c>
      <c r="J25" s="90">
        <f t="shared" si="4"/>
        <v>25418.9</v>
      </c>
      <c r="K25" s="90">
        <v>30500</v>
      </c>
      <c r="L25" s="41">
        <f t="shared" si="5"/>
        <v>-5081.0999999999985</v>
      </c>
      <c r="M25" s="187">
        <f t="shared" si="6"/>
        <v>-0.16659344262295078</v>
      </c>
    </row>
    <row r="26" spans="1:13" ht="12.75">
      <c r="A26" s="218" t="s">
        <v>24</v>
      </c>
      <c r="B26" s="219"/>
      <c r="C26" s="219">
        <v>10000</v>
      </c>
      <c r="D26" s="219">
        <v>9000</v>
      </c>
      <c r="E26" s="222">
        <v>4000</v>
      </c>
      <c r="F26" s="222"/>
      <c r="G26" s="222">
        <v>4000</v>
      </c>
      <c r="H26" s="222">
        <v>5000</v>
      </c>
      <c r="I26" s="221"/>
      <c r="J26" s="223">
        <f t="shared" si="4"/>
        <v>32000</v>
      </c>
      <c r="K26" s="223">
        <v>26000</v>
      </c>
      <c r="L26" s="224">
        <f t="shared" si="5"/>
        <v>6000</v>
      </c>
      <c r="M26" s="225">
        <f t="shared" si="6"/>
        <v>0.23076923076923078</v>
      </c>
    </row>
    <row r="27" spans="1:13" ht="12.75">
      <c r="A27" s="117" t="s">
        <v>55</v>
      </c>
      <c r="B27" s="157"/>
      <c r="C27" s="157"/>
      <c r="D27" s="157"/>
      <c r="E27" s="99"/>
      <c r="F27" s="99"/>
      <c r="G27" s="99"/>
      <c r="H27" s="99"/>
      <c r="I27" s="99"/>
      <c r="J27" s="90">
        <f t="shared" si="4"/>
        <v>0</v>
      </c>
      <c r="K27" s="90">
        <v>10000</v>
      </c>
      <c r="L27" s="41">
        <f t="shared" si="5"/>
        <v>-10000</v>
      </c>
      <c r="M27" s="187">
        <f t="shared" si="6"/>
        <v>-1</v>
      </c>
    </row>
    <row r="28" spans="1:13" ht="12.75">
      <c r="A28" s="7" t="s">
        <v>25</v>
      </c>
      <c r="B28" s="157"/>
      <c r="C28" s="157"/>
      <c r="D28" s="157"/>
      <c r="E28" s="99"/>
      <c r="F28" s="99"/>
      <c r="G28" s="99"/>
      <c r="H28" s="99"/>
      <c r="I28" s="99"/>
      <c r="J28" s="90">
        <f>SUM(B28:I28)</f>
        <v>0</v>
      </c>
      <c r="K28" s="90">
        <v>10000</v>
      </c>
      <c r="L28" s="41">
        <f t="shared" si="5"/>
        <v>-10000</v>
      </c>
      <c r="M28" s="187">
        <f t="shared" si="6"/>
        <v>-1</v>
      </c>
    </row>
    <row r="29" spans="1:13" ht="12.75">
      <c r="A29" s="226" t="s">
        <v>56</v>
      </c>
      <c r="B29" s="219"/>
      <c r="C29" s="219"/>
      <c r="D29" s="219"/>
      <c r="E29" s="222"/>
      <c r="F29" s="222"/>
      <c r="G29" s="222"/>
      <c r="H29" s="222"/>
      <c r="I29" s="222"/>
      <c r="J29" s="223">
        <f>SUM(B29:I29)</f>
        <v>0</v>
      </c>
      <c r="K29" s="223"/>
      <c r="L29" s="224"/>
      <c r="M29" s="225"/>
    </row>
    <row r="30" spans="1:13" ht="12.75">
      <c r="A30" s="7" t="s">
        <v>26</v>
      </c>
      <c r="B30" s="157">
        <f>44+64</f>
        <v>108</v>
      </c>
      <c r="C30" s="157"/>
      <c r="D30" s="157"/>
      <c r="E30" s="99"/>
      <c r="F30" s="99"/>
      <c r="G30" s="99">
        <v>240</v>
      </c>
      <c r="H30" s="99"/>
      <c r="I30" s="99"/>
      <c r="J30" s="90">
        <f>SUM(B30:I30)</f>
        <v>348</v>
      </c>
      <c r="K30" s="90">
        <v>400</v>
      </c>
      <c r="L30" s="41"/>
      <c r="M30" s="187"/>
    </row>
    <row r="31" spans="1:13" ht="12.75">
      <c r="A31" s="117" t="s">
        <v>314</v>
      </c>
      <c r="B31" s="157"/>
      <c r="C31" s="157"/>
      <c r="D31" s="157"/>
      <c r="E31" s="99"/>
      <c r="F31" s="99"/>
      <c r="G31" s="99"/>
      <c r="H31" s="99"/>
      <c r="I31" s="99"/>
      <c r="J31" s="90"/>
      <c r="K31" s="90">
        <v>500</v>
      </c>
      <c r="L31" s="41"/>
      <c r="M31" s="187"/>
    </row>
    <row r="32" spans="1:13" ht="12.75">
      <c r="A32" s="7" t="s">
        <v>27</v>
      </c>
      <c r="B32" s="88">
        <v>-500</v>
      </c>
      <c r="C32" s="88"/>
      <c r="D32" s="88"/>
      <c r="E32" s="99"/>
      <c r="F32" s="99"/>
      <c r="G32" s="99"/>
      <c r="H32" s="99"/>
      <c r="I32" s="99">
        <v>500</v>
      </c>
      <c r="J32" s="133">
        <f>SUM(B32:I32)</f>
        <v>0</v>
      </c>
      <c r="K32" s="90">
        <v>3000</v>
      </c>
      <c r="L32" s="41">
        <f t="shared" si="5"/>
        <v>-3000</v>
      </c>
      <c r="M32" s="187">
        <f t="shared" si="6"/>
        <v>-1</v>
      </c>
    </row>
    <row r="33" spans="1:13" ht="18.75" customHeight="1">
      <c r="A33" s="96" t="s">
        <v>28</v>
      </c>
      <c r="B33" s="129">
        <f aca="true" t="shared" si="7" ref="B33:K33">SUM(B21:B32)</f>
        <v>89576.9</v>
      </c>
      <c r="C33" s="129">
        <f t="shared" si="7"/>
        <v>26190</v>
      </c>
      <c r="D33" s="129">
        <f t="shared" si="7"/>
        <v>18640</v>
      </c>
      <c r="E33" s="129">
        <f t="shared" si="7"/>
        <v>9940</v>
      </c>
      <c r="F33" s="129">
        <f t="shared" si="7"/>
        <v>5940</v>
      </c>
      <c r="G33" s="129">
        <f t="shared" si="7"/>
        <v>8180</v>
      </c>
      <c r="H33" s="129">
        <f>SUM(H21:H32)</f>
        <v>12940</v>
      </c>
      <c r="I33" s="136">
        <f t="shared" si="7"/>
        <v>9740</v>
      </c>
      <c r="J33" s="130">
        <f t="shared" si="7"/>
        <v>181146.9</v>
      </c>
      <c r="K33" s="130">
        <f t="shared" si="7"/>
        <v>243020</v>
      </c>
      <c r="L33" s="41">
        <f>J33-K33</f>
        <v>-61873.100000000006</v>
      </c>
      <c r="M33" s="187">
        <f>L33/K33</f>
        <v>-0.25460085589663406</v>
      </c>
    </row>
    <row r="34" spans="1:13" ht="12.75">
      <c r="A34" s="7" t="s">
        <v>29</v>
      </c>
      <c r="B34" s="157">
        <v>11300</v>
      </c>
      <c r="C34" s="88">
        <f>1900</f>
        <v>1900</v>
      </c>
      <c r="D34" s="88"/>
      <c r="E34" s="99"/>
      <c r="F34" s="99"/>
      <c r="G34" s="99"/>
      <c r="H34" s="99"/>
      <c r="I34" s="99"/>
      <c r="J34" s="90">
        <f aca="true" t="shared" si="8" ref="J34:J40">SUM(B34:I34)</f>
        <v>13200</v>
      </c>
      <c r="K34" s="90">
        <v>14400</v>
      </c>
      <c r="L34" s="41">
        <f aca="true" t="shared" si="9" ref="L34:L40">J34-K34</f>
        <v>-1200</v>
      </c>
      <c r="M34" s="187">
        <f aca="true" t="shared" si="10" ref="M34:M40">L34/K34</f>
        <v>-0.08333333333333333</v>
      </c>
    </row>
    <row r="35" spans="1:13" ht="12.75">
      <c r="A35" s="7" t="s">
        <v>30</v>
      </c>
      <c r="B35" s="157">
        <f>3936-1890</f>
        <v>2046</v>
      </c>
      <c r="C35" s="88"/>
      <c r="D35" s="88"/>
      <c r="E35" s="99"/>
      <c r="F35" s="99"/>
      <c r="G35" s="99"/>
      <c r="H35" s="99"/>
      <c r="I35" s="99"/>
      <c r="J35" s="90">
        <f t="shared" si="8"/>
        <v>2046</v>
      </c>
      <c r="K35" s="90">
        <v>1500</v>
      </c>
      <c r="L35" s="41">
        <f t="shared" si="9"/>
        <v>546</v>
      </c>
      <c r="M35" s="187">
        <f t="shared" si="10"/>
        <v>0.364</v>
      </c>
    </row>
    <row r="36" spans="1:13" ht="12.75">
      <c r="A36" s="226" t="s">
        <v>52</v>
      </c>
      <c r="B36" s="219">
        <f>397+318+598+79.8+617+39</f>
        <v>2048.8</v>
      </c>
      <c r="C36" s="228"/>
      <c r="D36" s="228"/>
      <c r="E36" s="222"/>
      <c r="F36" s="222"/>
      <c r="G36" s="222"/>
      <c r="H36" s="222"/>
      <c r="I36" s="222"/>
      <c r="J36" s="223">
        <f t="shared" si="8"/>
        <v>2048.8</v>
      </c>
      <c r="K36" s="223">
        <v>2000</v>
      </c>
      <c r="L36" s="224">
        <f t="shared" si="9"/>
        <v>48.80000000000018</v>
      </c>
      <c r="M36" s="225">
        <f t="shared" si="10"/>
        <v>0.024400000000000092</v>
      </c>
    </row>
    <row r="37" spans="1:13" ht="12" customHeight="1">
      <c r="A37" s="7" t="s">
        <v>31</v>
      </c>
      <c r="B37" s="157"/>
      <c r="C37" s="88"/>
      <c r="D37" s="88"/>
      <c r="E37" s="99"/>
      <c r="F37" s="99"/>
      <c r="G37" s="99"/>
      <c r="H37" s="99"/>
      <c r="I37" s="99"/>
      <c r="J37" s="90">
        <f t="shared" si="8"/>
        <v>0</v>
      </c>
      <c r="K37" s="90">
        <v>5000</v>
      </c>
      <c r="L37" s="41">
        <f t="shared" si="9"/>
        <v>-5000</v>
      </c>
      <c r="M37" s="187">
        <f t="shared" si="10"/>
        <v>-1</v>
      </c>
    </row>
    <row r="38" spans="1:13" ht="12.75">
      <c r="A38" s="7" t="s">
        <v>32</v>
      </c>
      <c r="B38" s="157">
        <f>200+700</f>
        <v>900</v>
      </c>
      <c r="C38" s="88"/>
      <c r="D38" s="88"/>
      <c r="E38" s="99"/>
      <c r="F38" s="99"/>
      <c r="G38" s="99"/>
      <c r="H38" s="99"/>
      <c r="I38" s="99"/>
      <c r="J38" s="90">
        <f t="shared" si="8"/>
        <v>900</v>
      </c>
      <c r="K38" s="90">
        <v>1000</v>
      </c>
      <c r="L38" s="41">
        <f t="shared" si="9"/>
        <v>-100</v>
      </c>
      <c r="M38" s="187">
        <f t="shared" si="10"/>
        <v>-0.1</v>
      </c>
    </row>
    <row r="39" spans="1:13" ht="12.75">
      <c r="A39" s="117" t="s">
        <v>307</v>
      </c>
      <c r="B39" s="157">
        <v>3300</v>
      </c>
      <c r="C39" s="88"/>
      <c r="D39" s="88"/>
      <c r="E39" s="99"/>
      <c r="F39" s="99"/>
      <c r="G39" s="99"/>
      <c r="H39" s="99"/>
      <c r="I39" s="99"/>
      <c r="J39" s="90">
        <f t="shared" si="8"/>
        <v>3300</v>
      </c>
      <c r="K39" s="90">
        <v>0</v>
      </c>
      <c r="L39" s="41">
        <f t="shared" si="9"/>
        <v>3300</v>
      </c>
      <c r="M39" s="187"/>
    </row>
    <row r="40" spans="1:13" ht="12.75">
      <c r="A40" s="7" t="s">
        <v>33</v>
      </c>
      <c r="B40" s="157">
        <f>1000+355+600+871</f>
        <v>2826</v>
      </c>
      <c r="C40" s="88"/>
      <c r="D40" s="88"/>
      <c r="E40" s="99">
        <v>239</v>
      </c>
      <c r="F40" s="99"/>
      <c r="G40" s="99">
        <v>395</v>
      </c>
      <c r="H40" s="99"/>
      <c r="I40" s="99"/>
      <c r="J40" s="90">
        <f t="shared" si="8"/>
        <v>3460</v>
      </c>
      <c r="K40" s="90">
        <v>4000</v>
      </c>
      <c r="L40" s="41">
        <f t="shared" si="9"/>
        <v>-540</v>
      </c>
      <c r="M40" s="187">
        <f t="shared" si="10"/>
        <v>-0.135</v>
      </c>
    </row>
    <row r="41" spans="1:13" ht="12.75">
      <c r="A41" s="96" t="s">
        <v>34</v>
      </c>
      <c r="B41" s="160">
        <f aca="true" t="shared" si="11" ref="B41:K41">SUM(B34:B40)</f>
        <v>22420.8</v>
      </c>
      <c r="C41" s="129">
        <f t="shared" si="11"/>
        <v>1900</v>
      </c>
      <c r="D41" s="129">
        <f t="shared" si="11"/>
        <v>0</v>
      </c>
      <c r="E41" s="129">
        <f t="shared" si="11"/>
        <v>239</v>
      </c>
      <c r="F41" s="129">
        <f t="shared" si="11"/>
        <v>0</v>
      </c>
      <c r="G41" s="129">
        <f t="shared" si="11"/>
        <v>395</v>
      </c>
      <c r="H41" s="129">
        <f>SUM(H34:H40)</f>
        <v>0</v>
      </c>
      <c r="I41" s="136">
        <f t="shared" si="11"/>
        <v>0</v>
      </c>
      <c r="J41" s="130">
        <f t="shared" si="11"/>
        <v>24954.8</v>
      </c>
      <c r="K41" s="130">
        <f t="shared" si="11"/>
        <v>27900</v>
      </c>
      <c r="L41" s="41">
        <f>J41-K41</f>
        <v>-2945.2000000000007</v>
      </c>
      <c r="M41" s="187">
        <f>L41/K41</f>
        <v>-0.10556272401433694</v>
      </c>
    </row>
    <row r="42" spans="1:11" ht="12.75">
      <c r="A42" s="7" t="s">
        <v>35</v>
      </c>
      <c r="B42" s="157"/>
      <c r="C42" s="88"/>
      <c r="D42" s="88"/>
      <c r="E42" s="99"/>
      <c r="F42" s="99"/>
      <c r="G42" s="99"/>
      <c r="H42" s="99"/>
      <c r="I42" s="99"/>
      <c r="J42" s="90">
        <f>SUM(B42:I42)</f>
        <v>0</v>
      </c>
      <c r="K42" s="90"/>
    </row>
    <row r="43" spans="1:11" ht="12.75">
      <c r="A43" s="7" t="s">
        <v>36</v>
      </c>
      <c r="B43" s="157"/>
      <c r="C43" s="88"/>
      <c r="D43" s="88"/>
      <c r="E43" s="99"/>
      <c r="F43" s="99"/>
      <c r="G43" s="99"/>
      <c r="H43" s="99"/>
      <c r="I43" s="99"/>
      <c r="J43" s="90">
        <f>SUM(B43:I43)</f>
        <v>0</v>
      </c>
      <c r="K43" s="90">
        <v>5000</v>
      </c>
    </row>
    <row r="44" spans="1:11" ht="12.75">
      <c r="A44" s="96" t="s">
        <v>37</v>
      </c>
      <c r="B44" s="161">
        <f aca="true" t="shared" si="12" ref="B44:K44">SUM(B42:B43)</f>
        <v>0</v>
      </c>
      <c r="C44" s="131">
        <f t="shared" si="12"/>
        <v>0</v>
      </c>
      <c r="D44" s="131">
        <f t="shared" si="12"/>
        <v>0</v>
      </c>
      <c r="E44" s="131">
        <f t="shared" si="12"/>
        <v>0</v>
      </c>
      <c r="F44" s="131">
        <f t="shared" si="12"/>
        <v>0</v>
      </c>
      <c r="G44" s="131">
        <f t="shared" si="12"/>
        <v>0</v>
      </c>
      <c r="H44" s="131">
        <f>SUM(H42:H43)</f>
        <v>0</v>
      </c>
      <c r="I44" s="137">
        <f t="shared" si="12"/>
        <v>0</v>
      </c>
      <c r="J44" s="132">
        <f t="shared" si="12"/>
        <v>0</v>
      </c>
      <c r="K44" s="132">
        <f t="shared" si="12"/>
        <v>5000</v>
      </c>
    </row>
    <row r="45" spans="1:13" ht="12.75">
      <c r="A45" s="7" t="s">
        <v>38</v>
      </c>
      <c r="B45" s="157">
        <f>114.5+300+104.5+7.5+123.5+9.5+94.5+5+108+94.5+112.5+90+90+2.5+103.5+5+118.25+5+104.75+2.5</f>
        <v>1595.5</v>
      </c>
      <c r="C45" s="88"/>
      <c r="D45" s="88"/>
      <c r="E45" s="99"/>
      <c r="F45" s="99"/>
      <c r="G45" s="99"/>
      <c r="H45" s="99"/>
      <c r="I45" s="99"/>
      <c r="J45" s="90">
        <f>SUM(B45:I45)</f>
        <v>1595.5</v>
      </c>
      <c r="K45" s="90">
        <v>1800</v>
      </c>
      <c r="M45" s="134"/>
    </row>
    <row r="46" spans="1:11" ht="12.75">
      <c r="A46" s="7" t="s">
        <v>20</v>
      </c>
      <c r="B46" s="135"/>
      <c r="C46" s="88"/>
      <c r="D46" s="88"/>
      <c r="E46" s="99"/>
      <c r="F46" s="99"/>
      <c r="G46" s="99"/>
      <c r="H46" s="99"/>
      <c r="I46" s="99"/>
      <c r="J46" s="90">
        <f>SUM(B46:I46)</f>
        <v>0</v>
      </c>
      <c r="K46" s="90"/>
    </row>
    <row r="47" spans="1:11" ht="12.75">
      <c r="A47" s="100" t="s">
        <v>39</v>
      </c>
      <c r="B47" s="97">
        <f aca="true" t="shared" si="13" ref="B47:K47">SUM(B45:B46)</f>
        <v>1595.5</v>
      </c>
      <c r="C47" s="97">
        <f t="shared" si="13"/>
        <v>0</v>
      </c>
      <c r="D47" s="97">
        <f t="shared" si="13"/>
        <v>0</v>
      </c>
      <c r="E47" s="97">
        <f t="shared" si="13"/>
        <v>0</v>
      </c>
      <c r="F47" s="97">
        <f>SUM(F45:F46)</f>
        <v>0</v>
      </c>
      <c r="G47" s="97">
        <f>SUM(G45:G46)</f>
        <v>0</v>
      </c>
      <c r="H47" s="97">
        <f>SUM(H45:H46)</f>
        <v>0</v>
      </c>
      <c r="I47" s="138">
        <f t="shared" si="13"/>
        <v>0</v>
      </c>
      <c r="J47" s="98">
        <f t="shared" si="13"/>
        <v>1595.5</v>
      </c>
      <c r="K47" s="98">
        <f t="shared" si="13"/>
        <v>1800</v>
      </c>
    </row>
    <row r="48" spans="1:13" ht="13.5" thickBot="1">
      <c r="A48" s="101" t="s">
        <v>40</v>
      </c>
      <c r="B48" s="102">
        <f aca="true" t="shared" si="14" ref="B48:K48">B33+B41+B44+B47</f>
        <v>113593.2</v>
      </c>
      <c r="C48" s="102">
        <f t="shared" si="14"/>
        <v>28090</v>
      </c>
      <c r="D48" s="102">
        <f t="shared" si="14"/>
        <v>18640</v>
      </c>
      <c r="E48" s="102">
        <f t="shared" si="14"/>
        <v>10179</v>
      </c>
      <c r="F48" s="102">
        <f t="shared" si="14"/>
        <v>5940</v>
      </c>
      <c r="G48" s="102">
        <f t="shared" si="14"/>
        <v>8575</v>
      </c>
      <c r="H48" s="102">
        <f>H33+H41+H44+H47</f>
        <v>12940</v>
      </c>
      <c r="I48" s="139">
        <f t="shared" si="14"/>
        <v>9740</v>
      </c>
      <c r="J48" s="103">
        <f t="shared" si="14"/>
        <v>207697.19999999998</v>
      </c>
      <c r="K48" s="103">
        <f t="shared" si="14"/>
        <v>277720</v>
      </c>
      <c r="L48" s="41">
        <f>J48-K48</f>
        <v>-70022.80000000002</v>
      </c>
      <c r="M48" s="187">
        <f>L48/K48</f>
        <v>-0.2521345239809881</v>
      </c>
    </row>
    <row r="49" spans="1:13" ht="12.75">
      <c r="A49" s="104" t="s">
        <v>41</v>
      </c>
      <c r="B49" s="142">
        <f aca="true" t="shared" si="15" ref="B49:K49">B19-B48</f>
        <v>-31476.04999999999</v>
      </c>
      <c r="C49" s="156">
        <f t="shared" si="15"/>
        <v>111</v>
      </c>
      <c r="D49" s="142">
        <f t="shared" si="15"/>
        <v>-2690</v>
      </c>
      <c r="E49" s="156">
        <f t="shared" si="15"/>
        <v>1821</v>
      </c>
      <c r="F49" s="217">
        <f t="shared" si="15"/>
        <v>2660</v>
      </c>
      <c r="G49" s="146">
        <f t="shared" si="15"/>
        <v>7225</v>
      </c>
      <c r="H49" s="146">
        <f>H19-H48</f>
        <v>12060</v>
      </c>
      <c r="I49" s="146">
        <f t="shared" si="15"/>
        <v>10260</v>
      </c>
      <c r="J49" s="150">
        <f t="shared" si="15"/>
        <v>-29.04999999998836</v>
      </c>
      <c r="K49" s="150">
        <f t="shared" si="15"/>
        <v>-2720</v>
      </c>
      <c r="L49" s="41"/>
      <c r="M49" s="187"/>
    </row>
    <row r="50" spans="1:11" ht="13.5" thickBot="1">
      <c r="A50" s="180"/>
      <c r="B50" s="180"/>
      <c r="C50" s="181"/>
      <c r="D50" s="181"/>
      <c r="E50" s="183"/>
      <c r="F50" s="181"/>
      <c r="G50" s="181"/>
      <c r="H50" s="183"/>
      <c r="I50" s="183"/>
      <c r="J50" s="149">
        <f>J49/J19</f>
        <v>-0.00013988664125908745</v>
      </c>
      <c r="K50" s="149">
        <f>K49/K19</f>
        <v>-0.00989090909090909</v>
      </c>
    </row>
    <row r="51" spans="1:11" ht="16.5" customHeight="1" thickTop="1">
      <c r="A51" s="13"/>
      <c r="C51" s="152"/>
      <c r="D51" s="186"/>
      <c r="E51" s="151"/>
      <c r="F51" s="151"/>
      <c r="G51" s="151"/>
      <c r="H51" s="151"/>
      <c r="I51" s="151"/>
      <c r="J51" s="151"/>
      <c r="K51" s="151"/>
    </row>
    <row r="53" spans="5:8" ht="12.75">
      <c r="E53" s="41"/>
      <c r="F53" s="41"/>
      <c r="G53" s="41"/>
      <c r="H53" s="41"/>
    </row>
  </sheetData>
  <sheetProtection/>
  <printOptions/>
  <pageMargins left="0.35433070866141736" right="0" top="0" bottom="0" header="0.5118110236220472" footer="0"/>
  <pageSetup fitToHeight="0" orientation="landscape" paperSize="9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Servicesenter</dc:creator>
  <cp:keywords/>
  <dc:description/>
  <cp:lastModifiedBy>Einar Jemtland</cp:lastModifiedBy>
  <cp:lastPrinted>2016-01-03T20:03:20Z</cp:lastPrinted>
  <dcterms:created xsi:type="dcterms:W3CDTF">1998-08-24T18:06:54Z</dcterms:created>
  <dcterms:modified xsi:type="dcterms:W3CDTF">2016-01-03T20:05:04Z</dcterms:modified>
  <cp:category/>
  <cp:version/>
  <cp:contentType/>
  <cp:contentStatus/>
</cp:coreProperties>
</file>