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ar Jemtland\Documents\Dok Ski Storband\"/>
    </mc:Choice>
  </mc:AlternateContent>
  <xr:revisionPtr revIDLastSave="0" documentId="13_ncr:1_{AB25CCCE-60E3-4D22-9E14-662AA7E2D8B9}" xr6:coauthVersionLast="40" xr6:coauthVersionMax="40" xr10:uidLastSave="{00000000-0000-0000-0000-000000000000}"/>
  <bookViews>
    <workbookView xWindow="600" yWindow="-24" windowWidth="14220" windowHeight="9120" tabRatio="907" activeTab="1" xr2:uid="{00000000-000D-0000-FFFF-FFFF00000000}"/>
  </bookViews>
  <sheets>
    <sheet name="Transaksjoner 2018" sheetId="74" r:id="rId1"/>
    <sheet name="Balanse 2018" sheetId="2" r:id="rId2"/>
    <sheet name="Resultat pr. prosjekt 2018" sheetId="76" r:id="rId3"/>
    <sheet name="Kontantkasser" sheetId="77" r:id="rId4"/>
  </sheets>
  <definedNames>
    <definedName name="_xlnm._FilterDatabase" localSheetId="1" hidden="1">'Balanse 2018'!$A$1:$D$23</definedName>
    <definedName name="_xlnm._FilterDatabase" localSheetId="2" hidden="1">'Resultat pr. prosjekt 2018'!$A$1:$C$25</definedName>
    <definedName name="_xlnm._FilterDatabase" localSheetId="0" hidden="1">'Transaksjoner 2018'!$A$1:$F$4</definedName>
    <definedName name="_xlnm.Print_Area" localSheetId="1">'Balanse 2018'!$A$1:$D$23</definedName>
    <definedName name="_xlnm.Print_Area" localSheetId="2">'Resultat pr. prosjekt 2018'!$A$1:$C$25</definedName>
    <definedName name="_xlnm.Print_Area" localSheetId="0">'Transaksjoner 2018'!$A$1:$G$141</definedName>
    <definedName name="_xlnm.Extract" localSheetId="1">'Balanse 2018'!#REF!</definedName>
    <definedName name="_xlnm.Extract" localSheetId="2">'Resultat pr. prosjekt 2018'!#REF!</definedName>
    <definedName name="_xlnm.Extract" localSheetId="0">'Transaksjoner 2018'!#REF!</definedName>
    <definedName name="_xlnm.Extract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76" l="1"/>
  <c r="N53" i="76"/>
  <c r="N50" i="76"/>
  <c r="N47" i="76"/>
  <c r="N39" i="76"/>
  <c r="N22" i="76"/>
  <c r="M31" i="76"/>
  <c r="M53" i="76"/>
  <c r="M50" i="76"/>
  <c r="M47" i="76"/>
  <c r="M39" i="76"/>
  <c r="M22" i="76"/>
  <c r="N54" i="76" l="1"/>
  <c r="N55" i="76" s="1"/>
  <c r="N56" i="76" s="1"/>
  <c r="M54" i="76"/>
  <c r="M55" i="76" s="1"/>
  <c r="M56" i="76" s="1"/>
  <c r="B14" i="76"/>
  <c r="B17" i="76" l="1"/>
  <c r="G38" i="76"/>
  <c r="B51" i="76" l="1"/>
  <c r="B40" i="76"/>
  <c r="J51" i="76" l="1"/>
  <c r="B41" i="76"/>
  <c r="J6" i="76"/>
  <c r="J28" i="76"/>
  <c r="B24" i="76"/>
  <c r="J27" i="76"/>
  <c r="J46" i="76"/>
  <c r="B27" i="76"/>
  <c r="I6" i="76" l="1"/>
  <c r="G51" i="76"/>
  <c r="G6" i="76"/>
  <c r="B13" i="76" l="1"/>
  <c r="I51" i="76"/>
  <c r="I27" i="76" l="1"/>
  <c r="B46" i="76"/>
  <c r="J38" i="76"/>
  <c r="B12" i="76"/>
  <c r="B38" i="76"/>
  <c r="F6" i="76"/>
  <c r="H27" i="76"/>
  <c r="B42" i="76"/>
  <c r="G27" i="76" l="1"/>
  <c r="D6" i="76"/>
  <c r="B44" i="76"/>
  <c r="D135" i="74" l="1"/>
  <c r="J53" i="76" l="1"/>
  <c r="J50" i="76"/>
  <c r="J47" i="76"/>
  <c r="J22" i="76"/>
  <c r="K40" i="76"/>
  <c r="J39" i="76"/>
  <c r="K49" i="76"/>
  <c r="K48" i="76"/>
  <c r="K45" i="76"/>
  <c r="K43" i="76"/>
  <c r="K37" i="76"/>
  <c r="K36" i="76"/>
  <c r="K33" i="76"/>
  <c r="K32" i="76"/>
  <c r="K31" i="76"/>
  <c r="K30" i="76"/>
  <c r="K25" i="76"/>
  <c r="K21" i="76"/>
  <c r="K19" i="76"/>
  <c r="K18" i="76"/>
  <c r="K15" i="76"/>
  <c r="K10" i="76"/>
  <c r="K9" i="76"/>
  <c r="K8" i="76"/>
  <c r="K5" i="76"/>
  <c r="K44" i="76"/>
  <c r="K14" i="76"/>
  <c r="K41" i="76"/>
  <c r="K13" i="76"/>
  <c r="F133" i="74"/>
  <c r="E133" i="74"/>
  <c r="J54" i="76" l="1"/>
  <c r="J55" i="76" s="1"/>
  <c r="K38" i="76"/>
  <c r="G53" i="76" l="1"/>
  <c r="G50" i="76"/>
  <c r="G47" i="76"/>
  <c r="G39" i="76"/>
  <c r="G22" i="76"/>
  <c r="K24" i="76"/>
  <c r="K12" i="76"/>
  <c r="G54" i="76" l="1"/>
  <c r="G55" i="76" s="1"/>
  <c r="C29" i="77" l="1"/>
  <c r="C34" i="77" l="1"/>
  <c r="C37" i="77" s="1"/>
  <c r="K42" i="76"/>
  <c r="K17" i="76"/>
  <c r="K51" i="76"/>
  <c r="F39" i="76"/>
  <c r="E39" i="76"/>
  <c r="D16" i="2"/>
  <c r="C21" i="77"/>
  <c r="C24" i="77" s="1"/>
  <c r="C5" i="77"/>
  <c r="C9" i="77" s="1"/>
  <c r="B39" i="76"/>
  <c r="C15" i="77"/>
  <c r="C17" i="77" s="1"/>
  <c r="C18" i="77" s="1"/>
  <c r="I53" i="76"/>
  <c r="I50" i="76"/>
  <c r="I47" i="76"/>
  <c r="I39" i="76"/>
  <c r="I22" i="76"/>
  <c r="C137" i="74"/>
  <c r="H53" i="76"/>
  <c r="H50" i="76"/>
  <c r="H47" i="76"/>
  <c r="H39" i="76"/>
  <c r="H22" i="76"/>
  <c r="F53" i="76"/>
  <c r="F50" i="76"/>
  <c r="F47" i="76"/>
  <c r="F22" i="76"/>
  <c r="E22" i="76"/>
  <c r="E53" i="76"/>
  <c r="E50" i="76"/>
  <c r="E47" i="76"/>
  <c r="B53" i="76"/>
  <c r="B20" i="2"/>
  <c r="L22" i="76"/>
  <c r="L39" i="76"/>
  <c r="C47" i="76"/>
  <c r="D47" i="76"/>
  <c r="L47" i="76"/>
  <c r="K50" i="76"/>
  <c r="B50" i="76"/>
  <c r="C50" i="76"/>
  <c r="D50" i="76"/>
  <c r="L50" i="76"/>
  <c r="K52" i="76"/>
  <c r="D53" i="76"/>
  <c r="L53" i="76"/>
  <c r="B22" i="76"/>
  <c r="D22" i="76"/>
  <c r="D19" i="2" l="1"/>
  <c r="F20" i="2" s="1"/>
  <c r="I54" i="76"/>
  <c r="K16" i="76"/>
  <c r="B47" i="76"/>
  <c r="B54" i="76" s="1"/>
  <c r="B55" i="76" s="1"/>
  <c r="K46" i="76"/>
  <c r="K28" i="76"/>
  <c r="K53" i="76"/>
  <c r="L54" i="76"/>
  <c r="L55" i="76" s="1"/>
  <c r="L56" i="76" s="1"/>
  <c r="C39" i="76"/>
  <c r="K27" i="76"/>
  <c r="C22" i="76"/>
  <c r="K6" i="76"/>
  <c r="E54" i="76"/>
  <c r="E55" i="76" s="1"/>
  <c r="K26" i="76"/>
  <c r="I55" i="76"/>
  <c r="H54" i="76"/>
  <c r="H55" i="76" s="1"/>
  <c r="F134" i="74"/>
  <c r="F135" i="74" s="1"/>
  <c r="F54" i="76"/>
  <c r="F55" i="76" s="1"/>
  <c r="C53" i="76"/>
  <c r="C54" i="76" s="1"/>
  <c r="C55" i="76" s="1"/>
  <c r="D39" i="76"/>
  <c r="D54" i="76" s="1"/>
  <c r="D55" i="76" s="1"/>
  <c r="D20" i="2"/>
  <c r="G136" i="74" l="1"/>
  <c r="G135" i="74"/>
  <c r="K39" i="76"/>
  <c r="K47" i="76"/>
  <c r="K22" i="76"/>
  <c r="K54" i="76" l="1"/>
  <c r="K55" i="76" l="1"/>
  <c r="K56" i="76" s="1"/>
</calcChain>
</file>

<file path=xl/sharedStrings.xml><?xml version="1.0" encoding="utf-8"?>
<sst xmlns="http://schemas.openxmlformats.org/spreadsheetml/2006/main" count="444" uniqueCount="367">
  <si>
    <t>D</t>
  </si>
  <si>
    <t>K</t>
  </si>
  <si>
    <t>BALANSE</t>
  </si>
  <si>
    <t>Bevegelse</t>
  </si>
  <si>
    <t>Gulmarkerte = fjorårets inntekter/utgifter</t>
  </si>
  <si>
    <t>Avstemming:</t>
  </si>
  <si>
    <t>Bnr</t>
  </si>
  <si>
    <t>Einar Jemtland</t>
  </si>
  <si>
    <t>Beskrivelse</t>
  </si>
  <si>
    <t>Kasserer</t>
  </si>
  <si>
    <t>Sign.</t>
  </si>
  <si>
    <t>SKI STORBAND</t>
  </si>
  <si>
    <t>Admin</t>
  </si>
  <si>
    <t>Inntekter</t>
  </si>
  <si>
    <t>Spilleoppdrag</t>
  </si>
  <si>
    <t xml:space="preserve">Konserter </t>
  </si>
  <si>
    <t>Kontingent</t>
  </si>
  <si>
    <t>Renter</t>
  </si>
  <si>
    <t>SUM INNTEKTER</t>
  </si>
  <si>
    <t>Kostnader</t>
  </si>
  <si>
    <t>Noter/Arr.</t>
  </si>
  <si>
    <t>Variable</t>
  </si>
  <si>
    <t>Lokale øving</t>
  </si>
  <si>
    <t>Forsikring</t>
  </si>
  <si>
    <t>Nytt utstyr</t>
  </si>
  <si>
    <t>Medlemsavg.</t>
  </si>
  <si>
    <t>Adm./Div</t>
  </si>
  <si>
    <t>Program</t>
  </si>
  <si>
    <t>Markedsføring</t>
  </si>
  <si>
    <t>Promo/Ma</t>
  </si>
  <si>
    <t>Bankomk</t>
  </si>
  <si>
    <t>Finans</t>
  </si>
  <si>
    <t>SUM KOSTNADER</t>
  </si>
  <si>
    <t>RESULTAT</t>
  </si>
  <si>
    <t>Resultat</t>
  </si>
  <si>
    <t>Norsk Jazzforum</t>
  </si>
  <si>
    <r>
      <t xml:space="preserve">DnB </t>
    </r>
    <r>
      <rPr>
        <b/>
        <sz val="10"/>
        <rFont val="Arial"/>
        <family val="2"/>
      </rPr>
      <t>7114.05.46148</t>
    </r>
  </si>
  <si>
    <t>Ledelse konsert/show/dans</t>
  </si>
  <si>
    <t>Grønnmarkerte = motposteringer</t>
  </si>
  <si>
    <t>Seminarer</t>
  </si>
  <si>
    <t>Torbjørn Eide</t>
  </si>
  <si>
    <t>Økonomiansvarlig</t>
  </si>
  <si>
    <t>……………………………………………………………………………..</t>
  </si>
  <si>
    <t>Vedlikehold/Utstyr/Rekv</t>
  </si>
  <si>
    <t>Norsk Tipping</t>
  </si>
  <si>
    <t>Billettavgift</t>
  </si>
  <si>
    <t>Dirigent prøver</t>
  </si>
  <si>
    <t>Budsjett</t>
  </si>
  <si>
    <t>…………</t>
  </si>
  <si>
    <t xml:space="preserve">Påløpte kostnader:   </t>
  </si>
  <si>
    <t xml:space="preserve">Påløpte inntekter :  </t>
  </si>
  <si>
    <t>Annet</t>
  </si>
  <si>
    <t>Mva-refusjon</t>
  </si>
  <si>
    <t>Ajourført</t>
  </si>
  <si>
    <t>Donasjoner medlemmer</t>
  </si>
  <si>
    <t>Abonnementer</t>
  </si>
  <si>
    <t>Kontantkasse/vekslepenger (Konserter)</t>
  </si>
  <si>
    <t>Kontantkasse/vekslepenger (Kafédrift)</t>
  </si>
  <si>
    <t>Kasse for konserter:</t>
  </si>
  <si>
    <t>Fast  beholdning</t>
  </si>
  <si>
    <t>pr. 17/9 2016</t>
  </si>
  <si>
    <t>Kasse for kafédrift:</t>
  </si>
  <si>
    <t>IB 16/9 2016</t>
  </si>
  <si>
    <t>lån fra Eva</t>
  </si>
  <si>
    <t>lån fra Einar</t>
  </si>
  <si>
    <t>Omsetning 17/9 2016</t>
  </si>
  <si>
    <t>Tilbakebetalt til Einar</t>
  </si>
  <si>
    <t>*</t>
  </si>
  <si>
    <t>Kafédrift</t>
  </si>
  <si>
    <t>18/10 2016</t>
  </si>
  <si>
    <t>Ovf fra hovedkonto</t>
  </si>
  <si>
    <t>Omsetning 22/10 2016</t>
  </si>
  <si>
    <t>Ny saldo pr.  23/10 2016</t>
  </si>
  <si>
    <t>(Mynt 420,- sedler 3.300,-)</t>
  </si>
  <si>
    <t>Saldo transaksjonsoversikt</t>
  </si>
  <si>
    <t>Omsetning 10/12 2016</t>
  </si>
  <si>
    <t>Ny saldo pr.  10/12 2016</t>
  </si>
  <si>
    <t>Overført til bank</t>
  </si>
  <si>
    <t>Ny saldo pr.  12/12 2016</t>
  </si>
  <si>
    <t>(Mynt 370,- sedler 1.800,-)</t>
  </si>
  <si>
    <t>Differanse</t>
  </si>
  <si>
    <t>Tilbakebetalt  v/konsertoppgjør</t>
  </si>
  <si>
    <t>v/oppgjør Einar 3.350+3000 (post 79 12/12)</t>
  </si>
  <si>
    <t>Ski Kommune kaféstøtte</t>
  </si>
  <si>
    <t>Mus. Studief. (VO.midler)</t>
  </si>
  <si>
    <t>IB</t>
  </si>
  <si>
    <t>Saldo DnB kto. 1503.08.22568 pr. 1/1 2017</t>
  </si>
  <si>
    <t>Saldo DnB kto. 7114.05.46148</t>
  </si>
  <si>
    <t>Org.nr. 976 235 657</t>
  </si>
  <si>
    <t>Økning 28/4-17</t>
  </si>
  <si>
    <t>Ella &amp; Buddy i 100 !</t>
  </si>
  <si>
    <t>Honorarer kontant</t>
  </si>
  <si>
    <t>Geir H 2'- Tron S 1'- K.Løken 1,5'-O.M.Melhus 2'</t>
  </si>
  <si>
    <t>Overført fra kafékasse</t>
  </si>
  <si>
    <t>Ny saldo 17/9 2016</t>
  </si>
  <si>
    <t>Omsetning 29/4 2017</t>
  </si>
  <si>
    <t>Overført til konsertkasse</t>
  </si>
  <si>
    <t>Ny saldo pr.  2/4 2017</t>
  </si>
  <si>
    <t>(Mynt 390,- sedler 950)</t>
  </si>
  <si>
    <t>Tron: 6 øvelser- 1 konsert</t>
  </si>
  <si>
    <t>NJF Komponistøtte</t>
  </si>
  <si>
    <t>Ski Kommune Grunntilskudd</t>
  </si>
  <si>
    <t>Prosjektregnskap</t>
  </si>
  <si>
    <t>Sum IB 1/1 2017</t>
  </si>
  <si>
    <t xml:space="preserve">  * Før innskudd/bevegelse innspilling</t>
  </si>
  <si>
    <t>Kafékasse tømt mot konsertkasse 8/6</t>
  </si>
  <si>
    <t>Ny saldo konsertkasse</t>
  </si>
  <si>
    <t>Kjøp loddbøker kontant</t>
  </si>
  <si>
    <t>Billettsalg 10/6 "Gone Skiing"</t>
  </si>
  <si>
    <t>Hon Geir Hauger 13/6</t>
  </si>
  <si>
    <t>(500 gjelder innspilling)</t>
  </si>
  <si>
    <t>Hon Tron Syversen</t>
  </si>
  <si>
    <t>Ny saldo 14/6 2017</t>
  </si>
  <si>
    <t>differanse</t>
  </si>
  <si>
    <t>Kontroll:</t>
  </si>
  <si>
    <t>Spill. Vikarer inkl. prøver</t>
  </si>
  <si>
    <t>Saldo DnB kto. 1503.08.22568 pr. 5/7 2017 *</t>
  </si>
  <si>
    <t>4/11 Salg CD, LP ny release</t>
  </si>
  <si>
    <t>VIPPS kommer i tillegg.</t>
  </si>
  <si>
    <t>Konsertkasse pr. 30/4-17</t>
  </si>
  <si>
    <t>Fra kafékasse</t>
  </si>
  <si>
    <t>Ny saldo pr.  30/4 2017</t>
  </si>
  <si>
    <t>9/11 overført til CD-prosjektkonto</t>
  </si>
  <si>
    <t>Garderobe/Catering</t>
  </si>
  <si>
    <t xml:space="preserve">     Ikke medtatt i driftsregnskapet</t>
  </si>
  <si>
    <t>VIPPS Pål Vinland (100 CD - 60 kafé)</t>
  </si>
  <si>
    <t>5/1</t>
  </si>
  <si>
    <t>Spillejobb 19/12 Höegh</t>
  </si>
  <si>
    <t xml:space="preserve">Saldo periodeslutt  </t>
  </si>
  <si>
    <t>Balanse  1/1 2018</t>
  </si>
  <si>
    <t>Driftsregnskap 2018 pr. prosjekt</t>
  </si>
  <si>
    <t>Saldo DnB kto. 7114.05.46148 pr. 1/1 2018</t>
  </si>
  <si>
    <t>Tilbakeført avsetning 2017</t>
  </si>
  <si>
    <t>Kafe MoZe 10/3</t>
  </si>
  <si>
    <t>Stina Stenerud</t>
  </si>
  <si>
    <t>Annet (Jub.fest/Gaver/Div.)</t>
  </si>
  <si>
    <t>Dans Svetter'n</t>
  </si>
  <si>
    <t>3/2</t>
  </si>
  <si>
    <t>Dans Askim</t>
  </si>
  <si>
    <t>24/3</t>
  </si>
  <si>
    <t>24/4</t>
  </si>
  <si>
    <t>Tuesday Night</t>
  </si>
  <si>
    <t>8/1</t>
  </si>
  <si>
    <t>Ski Musikkråd</t>
  </si>
  <si>
    <t>5/2</t>
  </si>
  <si>
    <t>Direksjon B. Barlo januar</t>
  </si>
  <si>
    <t>2/1</t>
  </si>
  <si>
    <t>Omk</t>
  </si>
  <si>
    <t>Årspris kort</t>
  </si>
  <si>
    <t>3/1</t>
  </si>
  <si>
    <t>29/1</t>
  </si>
  <si>
    <t>NJF Jubileumskonsert</t>
  </si>
  <si>
    <t>Majken Christiansen dans 3/2</t>
  </si>
  <si>
    <t>Geir Hauger dans 3/2</t>
  </si>
  <si>
    <t>8/2</t>
  </si>
  <si>
    <t>Medlemsavgift NJF 2018</t>
  </si>
  <si>
    <t>Dansejobb Grefsen Velhus 3/2</t>
  </si>
  <si>
    <t>20/2</t>
  </si>
  <si>
    <t>Kontingent våren 2018 Einar Jemtland</t>
  </si>
  <si>
    <t>5/3</t>
  </si>
  <si>
    <r>
      <t xml:space="preserve">Direksjon B.Barlo februar </t>
    </r>
    <r>
      <rPr>
        <sz val="8"/>
        <rFont val="Arial"/>
        <family val="2"/>
      </rPr>
      <t>(4.310 3/2, 6.795 prøver)</t>
    </r>
  </si>
  <si>
    <t>12/3</t>
  </si>
  <si>
    <t>13/3</t>
  </si>
  <si>
    <t>Arr. For Stina Stenerud 10/3</t>
  </si>
  <si>
    <t>Honorar Stina Stenerud 10/3</t>
  </si>
  <si>
    <t>20/3</t>
  </si>
  <si>
    <t>Donasjon Fredrik Shure Mic/Kabel 2.696,-</t>
  </si>
  <si>
    <t>Blekk</t>
  </si>
  <si>
    <t>26/3</t>
  </si>
  <si>
    <t>Majken Christiansen Askim 24/3</t>
  </si>
  <si>
    <t>Geir Hauger Askim 24/3</t>
  </si>
  <si>
    <t>1-28/3</t>
  </si>
  <si>
    <t>8/3</t>
  </si>
  <si>
    <t>Kontingent våren 2018 Torbjørn Eide</t>
  </si>
  <si>
    <t>16/3</t>
  </si>
  <si>
    <t>Kontantbillettsalg Eva Andresen 10/3</t>
  </si>
  <si>
    <t>Kontant billettsalg Einar Jemtland 10/3</t>
  </si>
  <si>
    <t>19/3</t>
  </si>
  <si>
    <t>Kaféstøtte 2018 Ski Kommune</t>
  </si>
  <si>
    <t>4/4</t>
  </si>
  <si>
    <t>Dans 60-års jub. Askim 24/3</t>
  </si>
  <si>
    <t>VIPPS 10/3 (115,59 geb)</t>
  </si>
  <si>
    <t>Geir H. 2.000 kontant</t>
  </si>
  <si>
    <t>3/4</t>
  </si>
  <si>
    <r>
      <t xml:space="preserve">Dir. Barlo mars </t>
    </r>
    <r>
      <rPr>
        <sz val="8"/>
        <rFont val="Arial"/>
        <family val="2"/>
      </rPr>
      <t>(10/3 4.310, 24/3 4.310, prøver 6795)</t>
    </r>
  </si>
  <si>
    <t>2/4</t>
  </si>
  <si>
    <t>Kontingent våren 2018 Pål Vinland</t>
  </si>
  <si>
    <t>18/4</t>
  </si>
  <si>
    <t>23/4</t>
  </si>
  <si>
    <t>VO-midler</t>
  </si>
  <si>
    <t>27/4</t>
  </si>
  <si>
    <t>30/4</t>
  </si>
  <si>
    <t>Grunntilskudd Ski Kommune 2018</t>
  </si>
  <si>
    <t>8/5</t>
  </si>
  <si>
    <r>
      <t>Dir. B.Barlo april</t>
    </r>
    <r>
      <rPr>
        <sz val="8"/>
        <rFont val="Arial"/>
        <family val="2"/>
      </rPr>
      <t xml:space="preserve"> (prøver 6.795, 24/4 4420)</t>
    </r>
  </si>
  <si>
    <t>16/5</t>
  </si>
  <si>
    <t>Geir Hauger 24/4</t>
  </si>
  <si>
    <t>Ovf Einar Jemtland 4 kontant 24/4</t>
  </si>
  <si>
    <t>Kjell &amp; Company blekk</t>
  </si>
  <si>
    <t>Inngående saldo 1/1 2018</t>
  </si>
  <si>
    <t>1/1-18</t>
  </si>
  <si>
    <t>25/5</t>
  </si>
  <si>
    <t xml:space="preserve">22 bill </t>
  </si>
  <si>
    <t>Tuesday Night Ski Kommune 24/4 (3300-330geb)</t>
  </si>
  <si>
    <t>2-31/5</t>
  </si>
  <si>
    <t>3/5</t>
  </si>
  <si>
    <t>11/6</t>
  </si>
  <si>
    <t>Direksjon Barlo mai kun prøver</t>
  </si>
  <si>
    <t>15/6</t>
  </si>
  <si>
    <t>Arr "Melodi" til kafé 16/6</t>
  </si>
  <si>
    <t>18/6</t>
  </si>
  <si>
    <t>Kjell Haugen trad. Band  16/6</t>
  </si>
  <si>
    <t>Arr "For Once In My Life"</t>
  </si>
  <si>
    <r>
      <t>Barlo dir. mai</t>
    </r>
    <r>
      <rPr>
        <sz val="8"/>
        <rFont val="Arial"/>
        <family val="2"/>
      </rPr>
      <t xml:space="preserve"> (Prøver 4.530, 16/6 4.420, arr. 4.000)</t>
    </r>
  </si>
  <si>
    <t>19/6</t>
  </si>
  <si>
    <t>Hon vikar David Hveem</t>
  </si>
  <si>
    <t>1/6</t>
  </si>
  <si>
    <t xml:space="preserve">8/6 </t>
  </si>
  <si>
    <t>Kontingent våren 2018 Tor Grefsgård</t>
  </si>
  <si>
    <t>Kontingent våren 2018 Terje Fossli Pedersen</t>
  </si>
  <si>
    <t>Kontingent våren 2018 Odd Pettersen</t>
  </si>
  <si>
    <t>Kontant billettsalg Einar Jemtland 16/6</t>
  </si>
  <si>
    <t>VIPPS 16/6 600 minus geb 10,50</t>
  </si>
  <si>
    <t>20/6</t>
  </si>
  <si>
    <t>Kontingent våren 2018 Arne Kirkhorn Rødvik</t>
  </si>
  <si>
    <t>16/6</t>
  </si>
  <si>
    <t>Kjell Haugen TradBand</t>
  </si>
  <si>
    <t>Lokalleie/Lyd/Lys</t>
  </si>
  <si>
    <t>25/6</t>
  </si>
  <si>
    <t>Sissel Meinseth "En rose er utsprungen"</t>
  </si>
  <si>
    <t>26/6</t>
  </si>
  <si>
    <t>Kontingent Nina Trulsrud (via T.Eide)</t>
  </si>
  <si>
    <t>28/6</t>
  </si>
  <si>
    <t>29/6</t>
  </si>
  <si>
    <t>Kontingent vikar for Torstein Granly</t>
  </si>
  <si>
    <t>9/7</t>
  </si>
  <si>
    <t>Oppegård Kommune (Leie)</t>
  </si>
  <si>
    <t>30/7</t>
  </si>
  <si>
    <t>Billettinnt. Rådhusteatre "Gla'jazz)</t>
  </si>
  <si>
    <t>Bill 5,7, avg. 570, Stemming flyg. 1.750</t>
  </si>
  <si>
    <t>2/7</t>
  </si>
  <si>
    <t>NJF støtte "Gla'jazz"</t>
  </si>
  <si>
    <t>Kontingent Hanne Gundersveen</t>
  </si>
  <si>
    <t>11/7</t>
  </si>
  <si>
    <t>Kontingent Øystein Valldal</t>
  </si>
  <si>
    <t>24/8</t>
  </si>
  <si>
    <t>Papir Clas Ohlson</t>
  </si>
  <si>
    <t>Blekk Kjell &amp; Company</t>
  </si>
  <si>
    <t>25/8</t>
  </si>
  <si>
    <t>Vinmonopolet Olaf Brattegård (Vin)</t>
  </si>
  <si>
    <t>27/8</t>
  </si>
  <si>
    <t>Honorar Majken Christiansen "Matfestivalen"</t>
  </si>
  <si>
    <t>Vikar Line Falkenberg</t>
  </si>
  <si>
    <t>Honorar Geir Hauger</t>
  </si>
  <si>
    <t>1/8</t>
  </si>
  <si>
    <t>6/8</t>
  </si>
  <si>
    <t>14/8</t>
  </si>
  <si>
    <t>Kontingent høst 2018 Einar Jemtland</t>
  </si>
  <si>
    <t>Izettle Tuesday Night Big Band" 24/4</t>
  </si>
  <si>
    <t>30/8</t>
  </si>
  <si>
    <t>, Ski Maatfestivalcreative Mill</t>
  </si>
  <si>
    <t>31/8</t>
  </si>
  <si>
    <t>4/9</t>
  </si>
  <si>
    <t>24/9</t>
  </si>
  <si>
    <t>Noter Pål Vinland</t>
  </si>
  <si>
    <t>404 Arnold, 2.396 neste år</t>
  </si>
  <si>
    <t>2' kontant Geir Hauger</t>
  </si>
  <si>
    <t>28/9</t>
  </si>
  <si>
    <t>3/9</t>
  </si>
  <si>
    <t>11/9</t>
  </si>
  <si>
    <t>NJF Tradkonsert m/Kjell Haugen Trad Band</t>
  </si>
  <si>
    <t>15/9</t>
  </si>
  <si>
    <t>Kontingent Torbjørn Eide</t>
  </si>
  <si>
    <t>Vikargave Kim Koffeld "Harry Arnold Kafé"</t>
  </si>
  <si>
    <t>1/10</t>
  </si>
  <si>
    <t>Jorg A. Keller noter Rebekka Bakken</t>
  </si>
  <si>
    <t>2/10</t>
  </si>
  <si>
    <r>
      <t>Barlo dir.sept</t>
    </r>
    <r>
      <rPr>
        <sz val="8"/>
        <rFont val="Arial"/>
        <family val="2"/>
      </rPr>
      <t xml:space="preserve"> (Arnold 29/9, prøver 9.060)</t>
    </r>
  </si>
  <si>
    <r>
      <t xml:space="preserve">B.Barlo aug </t>
    </r>
    <r>
      <rPr>
        <sz val="8"/>
        <rFont val="Arial"/>
        <family val="2"/>
      </rPr>
      <t>(Matfest 4.420, prøver 6.795)</t>
    </r>
  </si>
  <si>
    <t>11/10</t>
  </si>
  <si>
    <t>Utlegg Tor Grefsgård Pål 50 år</t>
  </si>
  <si>
    <t>3/10</t>
  </si>
  <si>
    <r>
      <t>VIPPS 19/9 Arnold</t>
    </r>
    <r>
      <rPr>
        <sz val="8"/>
        <rFont val="Arial"/>
        <family val="2"/>
      </rPr>
      <t xml:space="preserve"> (1.000-19,25 geb)</t>
    </r>
  </si>
  <si>
    <r>
      <t xml:space="preserve">Kont ovf Einar J </t>
    </r>
    <r>
      <rPr>
        <sz val="8"/>
        <rFont val="Arial"/>
        <family val="2"/>
      </rPr>
      <t>(4.200-2.000 kontant Geir)</t>
    </r>
  </si>
  <si>
    <t>4/10</t>
  </si>
  <si>
    <t>Forsikring Hanne Gundersveen</t>
  </si>
  <si>
    <t>RESULTAT 2018</t>
  </si>
  <si>
    <t>Mat-festivalen</t>
  </si>
  <si>
    <t>29/9</t>
  </si>
  <si>
    <t>Tribute Harry Arnold</t>
  </si>
  <si>
    <t>Rebekka Bakken</t>
  </si>
  <si>
    <t>1/12</t>
  </si>
  <si>
    <t>Stemming flygel</t>
  </si>
  <si>
    <t>Ny saldo 10/11, 29/12-17, 16/6-18 og 29/9-18</t>
  </si>
  <si>
    <t>5/11</t>
  </si>
  <si>
    <t>Izettle Arnold 29/9</t>
  </si>
  <si>
    <t>9/11</t>
  </si>
  <si>
    <t>Oppgjør Rådusteatret 29/9</t>
  </si>
  <si>
    <t>12/11</t>
  </si>
  <si>
    <t>Forsikring via NJF</t>
  </si>
  <si>
    <t>B.Barlo okt (kun prøver)</t>
  </si>
  <si>
    <t>Res 4.160,-</t>
  </si>
  <si>
    <t>1/11</t>
  </si>
  <si>
    <t>Kontingent Odd Pettersen</t>
  </si>
  <si>
    <t>Kontingent Fredrik Frantsen Gusdal</t>
  </si>
  <si>
    <t>8/11</t>
  </si>
  <si>
    <t>Kontingent Tor Grefsgård</t>
  </si>
  <si>
    <t>Forsikring Einar Jemtland</t>
  </si>
  <si>
    <t>Forsikring Kristian Johannessen</t>
  </si>
  <si>
    <t>Forsikring Rof Karlstrøm</t>
  </si>
  <si>
    <t>Kontingent Kari Solheim</t>
  </si>
  <si>
    <t>NJF støtte Arnold 29/9</t>
  </si>
  <si>
    <t>14/11</t>
  </si>
  <si>
    <t>VO-midler (Musikkens Studieforbund)</t>
  </si>
  <si>
    <t>15/11</t>
  </si>
  <si>
    <t>Kontingent Arne Kirkhorn Rødvik</t>
  </si>
  <si>
    <t>21/11</t>
  </si>
  <si>
    <t>Forsikring Tor Grefsgård</t>
  </si>
  <si>
    <t>22/11</t>
  </si>
  <si>
    <t>30/11</t>
  </si>
  <si>
    <t>3/12</t>
  </si>
  <si>
    <t>Vikar bass 20/11 Karl Erik Huseby</t>
  </si>
  <si>
    <t>Geir Hauger konsert 1/12</t>
  </si>
  <si>
    <t>5/12</t>
  </si>
  <si>
    <t>B.Barlo prøver nov (GP 30/11 3.775)</t>
  </si>
  <si>
    <t>6/12</t>
  </si>
  <si>
    <t>Forsikring Stein Jaksjø</t>
  </si>
  <si>
    <t>4/12</t>
  </si>
  <si>
    <t>Div. utlegg Pål Vinland konsert 1/12</t>
  </si>
  <si>
    <t>13/12</t>
  </si>
  <si>
    <r>
      <t>B.Barlo des</t>
    </r>
    <r>
      <rPr>
        <i/>
        <sz val="8"/>
        <rFont val="Arial"/>
        <family val="2"/>
      </rPr>
      <t xml:space="preserve"> (Kons. 6.685,-/ Prøver 2.265)</t>
    </r>
  </si>
  <si>
    <t>Overskuddsdeling Rebekka Bakken</t>
  </si>
  <si>
    <t>17/12</t>
  </si>
  <si>
    <r>
      <rPr>
        <sz val="10"/>
        <rFont val="Arial"/>
        <family val="2"/>
      </rPr>
      <t>Oppgjør Rådhusteatret 1/12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(se spes. på bilaget)</t>
    </r>
  </si>
  <si>
    <r>
      <t xml:space="preserve">Ski Blomsterforretning </t>
    </r>
    <r>
      <rPr>
        <i/>
        <sz val="8"/>
        <rFont val="Arial"/>
        <family val="2"/>
      </rPr>
      <t>(Konsert Rebekka Bakken)</t>
    </r>
  </si>
  <si>
    <t>Pål Vinland billett VIPPS (330-5,78)</t>
  </si>
  <si>
    <t>Pål Vinland s2 bill</t>
  </si>
  <si>
    <t>Kontingent Pål Vinland</t>
  </si>
  <si>
    <t>14/12</t>
  </si>
  <si>
    <t>MVA-rep NJF</t>
  </si>
  <si>
    <t>19/12</t>
  </si>
  <si>
    <t>Støtte NJF 1/12</t>
  </si>
  <si>
    <t>20/12</t>
  </si>
  <si>
    <t xml:space="preserve">Balanse 31/12 2018 SKI STORBAND </t>
  </si>
  <si>
    <t>Balanse 31/12 2018</t>
  </si>
  <si>
    <t>Saldo DnB kto. 7114.05.46148 pr. 31/12 2018</t>
  </si>
  <si>
    <t>Langhus  5/1 2019</t>
  </si>
  <si>
    <t>27/12</t>
  </si>
  <si>
    <t>Leie Kolben 2.h 2018</t>
  </si>
  <si>
    <t>22/12</t>
  </si>
  <si>
    <t>Innb forsikring Hanne Gunderssveen</t>
  </si>
  <si>
    <t>31/12</t>
  </si>
  <si>
    <t>Rentin</t>
  </si>
  <si>
    <t>Saldo bank 31/12</t>
  </si>
  <si>
    <t>NJF støtte 10/3</t>
  </si>
  <si>
    <t>TONO-avgift 1/12</t>
  </si>
  <si>
    <t>Ubetalt kontingent Nina</t>
  </si>
  <si>
    <t>Tonoavgift (avsatt)</t>
  </si>
  <si>
    <t>Kontingent Terje Fossli-Pedersen(1000-17,5))</t>
  </si>
  <si>
    <t>LP/CD salg</t>
  </si>
  <si>
    <t>Sponsorinntekter</t>
  </si>
  <si>
    <t>Konferansier</t>
  </si>
  <si>
    <t>Dugnadsspilling</t>
  </si>
  <si>
    <t>Solister/Voklalister</t>
  </si>
  <si>
    <t>Parkering/Bilkostnader</t>
  </si>
  <si>
    <t>Andre reisekostnader</t>
  </si>
  <si>
    <t>Ski kommune, reisestøtte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</si>
</sst>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m\ yyyy"/>
    <numFmt numFmtId="165" formatCode="[$-F800]dddd\,\ mmmm\ dd\,\ yyyy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56"/>
      <name val="Arial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009E47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theme="3" tint="0.39997558519241921"/>
      <name val="Arial"/>
      <family val="2"/>
    </font>
    <font>
      <b/>
      <i/>
      <sz val="10"/>
      <color rgb="FF0070C0"/>
      <name val="Arial"/>
      <family val="2"/>
    </font>
    <font>
      <sz val="10"/>
      <color rgb="FFFF0000"/>
      <name val="Arial"/>
      <family val="2"/>
    </font>
    <font>
      <sz val="6"/>
      <name val="Arial"/>
      <family val="2"/>
    </font>
    <font>
      <b/>
      <i/>
      <sz val="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2">
    <xf numFmtId="0" fontId="0" fillId="0" borderId="0" xfId="0"/>
    <xf numFmtId="0" fontId="3" fillId="0" borderId="0" xfId="1" applyBorder="1"/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 applyAlignment="1"/>
    <xf numFmtId="0" fontId="3" fillId="0" borderId="0" xfId="1" applyAlignment="1">
      <alignment vertical="center"/>
    </xf>
    <xf numFmtId="0" fontId="3" fillId="0" borderId="0" xfId="1" applyFont="1" applyBorder="1"/>
    <xf numFmtId="0" fontId="3" fillId="0" borderId="0" xfId="1" applyFont="1"/>
    <xf numFmtId="0" fontId="4" fillId="0" borderId="1" xfId="1" applyFont="1" applyBorder="1" applyAlignment="1">
      <alignment horizontal="centerContinuous" vertical="center"/>
    </xf>
    <xf numFmtId="0" fontId="3" fillId="0" borderId="2" xfId="1" applyFont="1" applyBorder="1" applyAlignment="1">
      <alignment horizontal="center"/>
    </xf>
    <xf numFmtId="0" fontId="6" fillId="0" borderId="0" xfId="1" applyFont="1"/>
    <xf numFmtId="0" fontId="3" fillId="0" borderId="0" xfId="1" applyFont="1" applyAlignment="1">
      <alignment horizontal="center"/>
    </xf>
    <xf numFmtId="0" fontId="8" fillId="0" borderId="0" xfId="0" applyFont="1"/>
    <xf numFmtId="0" fontId="9" fillId="0" borderId="0" xfId="1" applyFont="1"/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0" xfId="0" applyFont="1" applyBorder="1"/>
    <xf numFmtId="0" fontId="8" fillId="0" borderId="2" xfId="0" applyFont="1" applyBorder="1"/>
    <xf numFmtId="0" fontId="8" fillId="0" borderId="8" xfId="0" applyFont="1" applyBorder="1"/>
    <xf numFmtId="0" fontId="9" fillId="0" borderId="0" xfId="1" applyFont="1" applyAlignment="1"/>
    <xf numFmtId="0" fontId="9" fillId="0" borderId="0" xfId="1" applyFont="1" applyAlignment="1">
      <alignment vertical="center"/>
    </xf>
    <xf numFmtId="0" fontId="7" fillId="0" borderId="0" xfId="0" applyFont="1"/>
    <xf numFmtId="0" fontId="8" fillId="0" borderId="2" xfId="0" quotePrefix="1" applyFont="1" applyBorder="1" applyAlignment="1">
      <alignment horizontal="left"/>
    </xf>
    <xf numFmtId="3" fontId="8" fillId="0" borderId="9" xfId="0" applyNumberFormat="1" applyFont="1" applyBorder="1"/>
    <xf numFmtId="3" fontId="8" fillId="0" borderId="0" xfId="0" applyNumberFormat="1" applyFont="1" applyBorder="1"/>
    <xf numFmtId="0" fontId="8" fillId="0" borderId="2" xfId="0" applyFont="1" applyBorder="1" applyAlignment="1">
      <alignment horizontal="left"/>
    </xf>
    <xf numFmtId="0" fontId="3" fillId="0" borderId="10" xfId="1" applyFont="1" applyBorder="1" applyAlignment="1">
      <alignment horizontal="centerContinuous" vertical="center"/>
    </xf>
    <xf numFmtId="0" fontId="3" fillId="0" borderId="11" xfId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3" fontId="3" fillId="0" borderId="0" xfId="1" applyNumberFormat="1" applyFont="1" applyBorder="1" applyAlignment="1"/>
    <xf numFmtId="3" fontId="3" fillId="0" borderId="0" xfId="1" applyNumberFormat="1"/>
    <xf numFmtId="0" fontId="11" fillId="0" borderId="0" xfId="1" applyFont="1"/>
    <xf numFmtId="0" fontId="11" fillId="0" borderId="0" xfId="1" applyFont="1" applyAlignment="1">
      <alignment horizontal="center"/>
    </xf>
    <xf numFmtId="0" fontId="3" fillId="0" borderId="13" xfId="1" applyFont="1" applyBorder="1"/>
    <xf numFmtId="0" fontId="11" fillId="0" borderId="0" xfId="0" applyFont="1"/>
    <xf numFmtId="0" fontId="9" fillId="0" borderId="2" xfId="0" applyFont="1" applyBorder="1" applyAlignment="1">
      <alignment horizontal="left"/>
    </xf>
    <xf numFmtId="3" fontId="7" fillId="0" borderId="9" xfId="0" applyNumberFormat="1" applyFont="1" applyBorder="1"/>
    <xf numFmtId="3" fontId="7" fillId="0" borderId="14" xfId="0" applyNumberFormat="1" applyFont="1" applyBorder="1"/>
    <xf numFmtId="0" fontId="7" fillId="0" borderId="6" xfId="0" applyFont="1" applyBorder="1"/>
    <xf numFmtId="3" fontId="7" fillId="0" borderId="7" xfId="0" applyNumberFormat="1" applyFont="1" applyBorder="1"/>
    <xf numFmtId="3" fontId="9" fillId="0" borderId="9" xfId="0" applyNumberFormat="1" applyFont="1" applyBorder="1"/>
    <xf numFmtId="0" fontId="3" fillId="0" borderId="2" xfId="1" applyFont="1" applyBorder="1"/>
    <xf numFmtId="0" fontId="2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Continuous" vertical="center"/>
    </xf>
    <xf numFmtId="0" fontId="9" fillId="0" borderId="1" xfId="1" applyFont="1" applyBorder="1" applyAlignment="1">
      <alignment horizontal="left" vertical="center"/>
    </xf>
    <xf numFmtId="4" fontId="3" fillId="0" borderId="2" xfId="1" applyNumberFormat="1" applyFont="1" applyBorder="1" applyAlignment="1"/>
    <xf numFmtId="0" fontId="0" fillId="0" borderId="0" xfId="0" applyBorder="1"/>
    <xf numFmtId="0" fontId="3" fillId="0" borderId="16" xfId="1" applyFont="1" applyBorder="1" applyAlignment="1">
      <alignment horizontal="left"/>
    </xf>
    <xf numFmtId="2" fontId="3" fillId="0" borderId="16" xfId="1" applyNumberFormat="1" applyFont="1" applyBorder="1" applyAlignment="1">
      <alignment vertical="center"/>
    </xf>
    <xf numFmtId="0" fontId="3" fillId="2" borderId="11" xfId="1" applyFont="1" applyFill="1" applyBorder="1"/>
    <xf numFmtId="4" fontId="0" fillId="0" borderId="0" xfId="0" applyNumberFormat="1" applyBorder="1"/>
    <xf numFmtId="0" fontId="3" fillId="0" borderId="17" xfId="1" applyFont="1" applyBorder="1" applyAlignment="1">
      <alignment horizontal="center"/>
    </xf>
    <xf numFmtId="4" fontId="3" fillId="0" borderId="18" xfId="1" applyNumberFormat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3" fontId="7" fillId="0" borderId="20" xfId="0" applyNumberFormat="1" applyFont="1" applyBorder="1"/>
    <xf numFmtId="0" fontId="6" fillId="0" borderId="0" xfId="0" applyFont="1"/>
    <xf numFmtId="0" fontId="3" fillId="0" borderId="0" xfId="0" applyFont="1"/>
    <xf numFmtId="0" fontId="6" fillId="0" borderId="12" xfId="1" applyNumberFormat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/>
    </xf>
    <xf numFmtId="0" fontId="12" fillId="0" borderId="0" xfId="1" applyFont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0" fontId="3" fillId="0" borderId="21" xfId="1" applyFont="1" applyBorder="1"/>
    <xf numFmtId="3" fontId="3" fillId="0" borderId="24" xfId="1" applyNumberFormat="1" applyFont="1" applyBorder="1"/>
    <xf numFmtId="0" fontId="12" fillId="0" borderId="8" xfId="1" applyFont="1" applyBorder="1"/>
    <xf numFmtId="3" fontId="12" fillId="0" borderId="25" xfId="1" applyNumberFormat="1" applyFont="1" applyBorder="1"/>
    <xf numFmtId="3" fontId="12" fillId="0" borderId="26" xfId="1" applyNumberFormat="1" applyFont="1" applyBorder="1"/>
    <xf numFmtId="0" fontId="13" fillId="0" borderId="0" xfId="1" applyFont="1" applyBorder="1"/>
    <xf numFmtId="0" fontId="13" fillId="0" borderId="8" xfId="1" applyFont="1" applyBorder="1" applyAlignment="1">
      <alignment horizontal="right"/>
    </xf>
    <xf numFmtId="3" fontId="6" fillId="0" borderId="25" xfId="1" applyNumberFormat="1" applyFont="1" applyBorder="1"/>
    <xf numFmtId="3" fontId="6" fillId="0" borderId="26" xfId="1" applyNumberFormat="1" applyFont="1" applyBorder="1"/>
    <xf numFmtId="3" fontId="3" fillId="0" borderId="2" xfId="1" applyNumberFormat="1" applyFont="1" applyBorder="1"/>
    <xf numFmtId="0" fontId="13" fillId="0" borderId="14" xfId="1" applyFont="1" applyBorder="1" applyAlignment="1">
      <alignment horizontal="right"/>
    </xf>
    <xf numFmtId="0" fontId="13" fillId="0" borderId="6" xfId="1" applyFont="1" applyBorder="1"/>
    <xf numFmtId="3" fontId="13" fillId="0" borderId="27" xfId="1" applyNumberFormat="1" applyFont="1" applyBorder="1"/>
    <xf numFmtId="3" fontId="13" fillId="0" borderId="24" xfId="1" applyNumberFormat="1" applyFont="1" applyBorder="1"/>
    <xf numFmtId="0" fontId="12" fillId="3" borderId="8" xfId="1" applyFont="1" applyFill="1" applyBorder="1"/>
    <xf numFmtId="4" fontId="11" fillId="0" borderId="2" xfId="1" applyNumberFormat="1" applyFont="1" applyBorder="1"/>
    <xf numFmtId="4" fontId="11" fillId="0" borderId="17" xfId="1" applyNumberFormat="1" applyFont="1" applyBorder="1"/>
    <xf numFmtId="0" fontId="16" fillId="0" borderId="0" xfId="1" applyFont="1" applyAlignment="1">
      <alignment horizontal="center"/>
    </xf>
    <xf numFmtId="0" fontId="17" fillId="0" borderId="0" xfId="1" applyFont="1"/>
    <xf numFmtId="0" fontId="17" fillId="0" borderId="0" xfId="0" applyFont="1"/>
    <xf numFmtId="0" fontId="1" fillId="0" borderId="0" xfId="1" applyFont="1" applyBorder="1"/>
    <xf numFmtId="0" fontId="10" fillId="0" borderId="12" xfId="0" applyFont="1" applyBorder="1" applyAlignment="1">
      <alignment horizontal="centerContinuous" vertical="center"/>
    </xf>
    <xf numFmtId="0" fontId="1" fillId="0" borderId="17" xfId="1" applyFont="1" applyBorder="1" applyAlignment="1">
      <alignment horizontal="right"/>
    </xf>
    <xf numFmtId="0" fontId="1" fillId="0" borderId="16" xfId="1" applyFont="1" applyBorder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Border="1" applyAlignment="1"/>
    <xf numFmtId="0" fontId="9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Continuous" vertical="center"/>
    </xf>
    <xf numFmtId="0" fontId="1" fillId="4" borderId="2" xfId="1" applyFont="1" applyFill="1" applyBorder="1" applyAlignment="1">
      <alignment horizontal="left" vertical="center"/>
    </xf>
    <xf numFmtId="3" fontId="23" fillId="0" borderId="25" xfId="1" applyNumberFormat="1" applyFont="1" applyBorder="1"/>
    <xf numFmtId="3" fontId="23" fillId="0" borderId="26" xfId="1" applyNumberFormat="1" applyFont="1" applyBorder="1"/>
    <xf numFmtId="3" fontId="23" fillId="0" borderId="25" xfId="1" applyNumberFormat="1" applyFont="1" applyBorder="1" applyAlignment="1">
      <alignment horizontal="right"/>
    </xf>
    <xf numFmtId="3" fontId="23" fillId="0" borderId="26" xfId="1" applyNumberFormat="1" applyFont="1" applyBorder="1" applyAlignment="1">
      <alignment horizontal="right"/>
    </xf>
    <xf numFmtId="0" fontId="1" fillId="0" borderId="0" xfId="1" applyFont="1"/>
    <xf numFmtId="3" fontId="1" fillId="0" borderId="23" xfId="1" applyNumberFormat="1" applyFont="1" applyBorder="1"/>
    <xf numFmtId="0" fontId="1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5" fillId="5" borderId="29" xfId="1" applyFont="1" applyFill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4" borderId="9" xfId="1" applyFont="1" applyFill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3" fontId="25" fillId="3" borderId="25" xfId="1" applyNumberFormat="1" applyFont="1" applyFill="1" applyBorder="1"/>
    <xf numFmtId="3" fontId="3" fillId="0" borderId="23" xfId="1" applyNumberFormat="1" applyFont="1" applyFill="1" applyBorder="1"/>
    <xf numFmtId="3" fontId="3" fillId="0" borderId="2" xfId="1" applyNumberFormat="1" applyFont="1" applyFill="1" applyBorder="1"/>
    <xf numFmtId="3" fontId="1" fillId="0" borderId="23" xfId="1" applyNumberFormat="1" applyFont="1" applyFill="1" applyBorder="1"/>
    <xf numFmtId="3" fontId="23" fillId="0" borderId="25" xfId="1" applyNumberFormat="1" applyFont="1" applyFill="1" applyBorder="1"/>
    <xf numFmtId="3" fontId="23" fillId="0" borderId="25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/>
    <xf numFmtId="3" fontId="7" fillId="0" borderId="0" xfId="0" applyNumberFormat="1" applyFont="1" applyBorder="1"/>
    <xf numFmtId="3" fontId="1" fillId="0" borderId="2" xfId="1" applyNumberFormat="1" applyFont="1" applyFill="1" applyBorder="1"/>
    <xf numFmtId="3" fontId="1" fillId="0" borderId="2" xfId="1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0" fontId="9" fillId="0" borderId="0" xfId="1" applyFont="1" applyBorder="1" applyAlignment="1"/>
    <xf numFmtId="0" fontId="9" fillId="0" borderId="0" xfId="1" applyFont="1" applyBorder="1" applyAlignment="1">
      <alignment vertical="center"/>
    </xf>
    <xf numFmtId="0" fontId="6" fillId="0" borderId="30" xfId="1" applyFont="1" applyBorder="1" applyAlignment="1">
      <alignment horizontal="center" vertical="center"/>
    </xf>
    <xf numFmtId="16" fontId="6" fillId="0" borderId="22" xfId="1" applyNumberFormat="1" applyFont="1" applyBorder="1" applyAlignment="1">
      <alignment horizontal="center" wrapText="1"/>
    </xf>
    <xf numFmtId="0" fontId="14" fillId="0" borderId="3" xfId="1" applyFont="1" applyBorder="1"/>
    <xf numFmtId="3" fontId="15" fillId="0" borderId="3" xfId="1" applyNumberFormat="1" applyFont="1" applyBorder="1"/>
    <xf numFmtId="0" fontId="7" fillId="0" borderId="2" xfId="0" applyFont="1" applyBorder="1" applyAlignment="1">
      <alignment horizontal="left"/>
    </xf>
    <xf numFmtId="3" fontId="15" fillId="0" borderId="0" xfId="1" applyNumberFormat="1" applyFont="1" applyBorder="1"/>
    <xf numFmtId="0" fontId="6" fillId="0" borderId="22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/>
    </xf>
    <xf numFmtId="3" fontId="9" fillId="0" borderId="0" xfId="1" applyNumberFormat="1" applyFont="1"/>
    <xf numFmtId="0" fontId="6" fillId="0" borderId="0" xfId="1" applyFont="1" applyAlignment="1">
      <alignment horizontal="right"/>
    </xf>
    <xf numFmtId="14" fontId="6" fillId="0" borderId="0" xfId="1" quotePrefix="1" applyNumberFormat="1" applyFont="1" applyAlignment="1">
      <alignment horizontal="left"/>
    </xf>
    <xf numFmtId="0" fontId="6" fillId="0" borderId="27" xfId="1" quotePrefix="1" applyNumberFormat="1" applyFont="1" applyBorder="1" applyAlignment="1">
      <alignment horizontal="center" wrapText="1"/>
    </xf>
    <xf numFmtId="3" fontId="25" fillId="6" borderId="25" xfId="1" applyNumberFormat="1" applyFont="1" applyFill="1" applyBorder="1"/>
    <xf numFmtId="3" fontId="6" fillId="0" borderId="0" xfId="1" applyNumberFormat="1" applyFont="1"/>
    <xf numFmtId="0" fontId="14" fillId="0" borderId="0" xfId="1" applyFont="1" applyBorder="1"/>
    <xf numFmtId="9" fontId="23" fillId="7" borderId="0" xfId="1" applyNumberFormat="1" applyFont="1" applyFill="1" applyBorder="1"/>
    <xf numFmtId="3" fontId="8" fillId="0" borderId="0" xfId="0" applyNumberFormat="1" applyFont="1"/>
    <xf numFmtId="3" fontId="7" fillId="0" borderId="0" xfId="0" applyNumberFormat="1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Border="1" applyAlignment="1">
      <alignment horizontal="right"/>
    </xf>
    <xf numFmtId="4" fontId="0" fillId="0" borderId="0" xfId="0" applyNumberFormat="1"/>
    <xf numFmtId="0" fontId="6" fillId="0" borderId="3" xfId="1" applyFont="1" applyBorder="1"/>
    <xf numFmtId="0" fontId="1" fillId="0" borderId="0" xfId="0" applyFont="1"/>
    <xf numFmtId="0" fontId="11" fillId="7" borderId="0" xfId="0" applyFont="1" applyFill="1"/>
    <xf numFmtId="4" fontId="17" fillId="0" borderId="0" xfId="0" applyNumberFormat="1" applyFont="1" applyBorder="1"/>
    <xf numFmtId="4" fontId="17" fillId="0" borderId="0" xfId="1" applyNumberFormat="1" applyFont="1"/>
    <xf numFmtId="3" fontId="0" fillId="0" borderId="0" xfId="0" applyNumberFormat="1"/>
    <xf numFmtId="3" fontId="17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quotePrefix="1" applyFont="1"/>
    <xf numFmtId="0" fontId="1" fillId="0" borderId="1" xfId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5" xfId="1" applyFont="1" applyBorder="1" applyAlignment="1"/>
    <xf numFmtId="14" fontId="1" fillId="0" borderId="1" xfId="1" quotePrefix="1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20" fillId="0" borderId="0" xfId="1" applyNumberFormat="1" applyFont="1" applyBorder="1" applyAlignment="1">
      <alignment horizontal="left" vertical="top"/>
    </xf>
    <xf numFmtId="0" fontId="26" fillId="0" borderId="0" xfId="0" applyFont="1"/>
    <xf numFmtId="0" fontId="27" fillId="0" borderId="0" xfId="0" applyFont="1"/>
    <xf numFmtId="0" fontId="21" fillId="0" borderId="0" xfId="0" applyFont="1"/>
    <xf numFmtId="16" fontId="6" fillId="0" borderId="22" xfId="1" quotePrefix="1" applyNumberFormat="1" applyFont="1" applyBorder="1" applyAlignment="1">
      <alignment horizontal="center" wrapText="1"/>
    </xf>
    <xf numFmtId="0" fontId="8" fillId="0" borderId="0" xfId="1" applyFont="1"/>
    <xf numFmtId="0" fontId="6" fillId="0" borderId="22" xfId="1" quotePrefix="1" applyNumberFormat="1" applyFont="1" applyBorder="1" applyAlignment="1">
      <alignment horizontal="center" wrapText="1"/>
    </xf>
    <xf numFmtId="16" fontId="6" fillId="0" borderId="27" xfId="1" quotePrefix="1" applyNumberFormat="1" applyFont="1" applyBorder="1" applyAlignment="1">
      <alignment horizontal="center" wrapText="1"/>
    </xf>
    <xf numFmtId="0" fontId="22" fillId="0" borderId="0" xfId="0" applyFont="1"/>
    <xf numFmtId="165" fontId="7" fillId="0" borderId="0" xfId="0" quotePrefix="1" applyNumberFormat="1" applyFont="1"/>
    <xf numFmtId="0" fontId="8" fillId="0" borderId="0" xfId="0" quotePrefix="1" applyFont="1"/>
    <xf numFmtId="1" fontId="8" fillId="0" borderId="0" xfId="0" applyNumberFormat="1" applyFont="1" applyBorder="1"/>
    <xf numFmtId="3" fontId="28" fillId="0" borderId="2" xfId="1" applyNumberFormat="1" applyFont="1" applyBorder="1"/>
    <xf numFmtId="3" fontId="12" fillId="0" borderId="8" xfId="1" applyNumberFormat="1" applyFont="1" applyBorder="1"/>
    <xf numFmtId="3" fontId="23" fillId="0" borderId="8" xfId="1" applyNumberFormat="1" applyFont="1" applyBorder="1"/>
    <xf numFmtId="3" fontId="23" fillId="0" borderId="8" xfId="1" applyNumberFormat="1" applyFont="1" applyBorder="1" applyAlignment="1">
      <alignment horizontal="right"/>
    </xf>
    <xf numFmtId="3" fontId="6" fillId="0" borderId="8" xfId="1" applyNumberFormat="1" applyFont="1" applyBorder="1"/>
    <xf numFmtId="3" fontId="13" fillId="0" borderId="6" xfId="1" applyNumberFormat="1" applyFont="1" applyBorder="1"/>
    <xf numFmtId="3" fontId="24" fillId="3" borderId="8" xfId="1" applyNumberFormat="1" applyFont="1" applyFill="1" applyBorder="1"/>
    <xf numFmtId="3" fontId="3" fillId="0" borderId="32" xfId="1" applyNumberFormat="1" applyFont="1" applyBorder="1"/>
    <xf numFmtId="3" fontId="1" fillId="0" borderId="33" xfId="1" applyNumberFormat="1" applyFont="1" applyBorder="1"/>
    <xf numFmtId="3" fontId="3" fillId="0" borderId="33" xfId="1" applyNumberFormat="1" applyFont="1" applyBorder="1"/>
    <xf numFmtId="3" fontId="28" fillId="0" borderId="33" xfId="1" applyNumberFormat="1" applyFont="1" applyBorder="1"/>
    <xf numFmtId="0" fontId="1" fillId="0" borderId="8" xfId="1" quotePrefix="1" applyFont="1" applyBorder="1" applyAlignment="1">
      <alignment horizontal="center"/>
    </xf>
    <xf numFmtId="0" fontId="1" fillId="0" borderId="8" xfId="1" applyFont="1" applyBorder="1"/>
    <xf numFmtId="0" fontId="1" fillId="0" borderId="14" xfId="1" applyFont="1" applyFill="1" applyBorder="1" applyAlignment="1"/>
    <xf numFmtId="4" fontId="1" fillId="0" borderId="8" xfId="1" applyNumberFormat="1" applyFont="1" applyFill="1" applyBorder="1" applyAlignment="1">
      <alignment vertical="center"/>
    </xf>
    <xf numFmtId="0" fontId="1" fillId="7" borderId="8" xfId="1" applyFont="1" applyFill="1" applyBorder="1"/>
    <xf numFmtId="0" fontId="1" fillId="7" borderId="14" xfId="1" applyFont="1" applyFill="1" applyBorder="1" applyAlignment="1"/>
    <xf numFmtId="0" fontId="1" fillId="0" borderId="8" xfId="1" quotePrefix="1" applyFont="1" applyBorder="1" applyAlignment="1">
      <alignment horizontal="right"/>
    </xf>
    <xf numFmtId="3" fontId="29" fillId="0" borderId="23" xfId="1" applyNumberFormat="1" applyFont="1" applyBorder="1"/>
    <xf numFmtId="0" fontId="5" fillId="0" borderId="8" xfId="1" quotePrefix="1" applyFont="1" applyBorder="1" applyAlignment="1">
      <alignment horizontal="center"/>
    </xf>
    <xf numFmtId="4" fontId="3" fillId="0" borderId="8" xfId="1" applyNumberFormat="1" applyFont="1" applyFill="1" applyBorder="1" applyAlignment="1">
      <alignment vertical="center"/>
    </xf>
    <xf numFmtId="0" fontId="5" fillId="5" borderId="8" xfId="1" quotePrefix="1" applyFont="1" applyFill="1" applyBorder="1" applyAlignment="1">
      <alignment horizontal="center"/>
    </xf>
    <xf numFmtId="0" fontId="1" fillId="5" borderId="8" xfId="1" applyFont="1" applyFill="1" applyBorder="1"/>
    <xf numFmtId="0" fontId="1" fillId="5" borderId="14" xfId="1" applyFont="1" applyFill="1" applyBorder="1" applyAlignment="1"/>
    <xf numFmtId="4" fontId="3" fillId="5" borderId="8" xfId="1" applyNumberFormat="1" applyFont="1" applyFill="1" applyBorder="1" applyAlignment="1">
      <alignment vertical="center"/>
    </xf>
    <xf numFmtId="4" fontId="3" fillId="7" borderId="8" xfId="1" applyNumberFormat="1" applyFont="1" applyFill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4" fontId="1" fillId="0" borderId="0" xfId="0" applyNumberFormat="1" applyFont="1" applyBorder="1"/>
    <xf numFmtId="2" fontId="3" fillId="0" borderId="36" xfId="1" applyNumberFormat="1" applyFont="1" applyBorder="1" applyAlignment="1"/>
    <xf numFmtId="0" fontId="3" fillId="0" borderId="23" xfId="1" applyFont="1" applyBorder="1" applyAlignment="1">
      <alignment horizontal="centerContinuous" vertical="center"/>
    </xf>
    <xf numFmtId="0" fontId="3" fillId="0" borderId="37" xfId="1" applyFont="1" applyBorder="1" applyAlignment="1">
      <alignment horizontal="center" vertical="center"/>
    </xf>
    <xf numFmtId="4" fontId="3" fillId="0" borderId="23" xfId="1" applyNumberFormat="1" applyFont="1" applyBorder="1" applyAlignment="1"/>
    <xf numFmtId="4" fontId="3" fillId="0" borderId="25" xfId="1" quotePrefix="1" applyNumberFormat="1" applyFont="1" applyFill="1" applyBorder="1" applyAlignment="1"/>
    <xf numFmtId="4" fontId="3" fillId="5" borderId="25" xfId="1" quotePrefix="1" applyNumberFormat="1" applyFont="1" applyFill="1" applyBorder="1" applyAlignment="1"/>
    <xf numFmtId="4" fontId="1" fillId="0" borderId="25" xfId="1" quotePrefix="1" applyNumberFormat="1" applyFont="1" applyFill="1" applyBorder="1" applyAlignment="1"/>
    <xf numFmtId="4" fontId="3" fillId="0" borderId="34" xfId="1" applyNumberFormat="1" applyFont="1" applyBorder="1" applyAlignment="1"/>
    <xf numFmtId="4" fontId="3" fillId="0" borderId="19" xfId="1" applyNumberFormat="1" applyFont="1" applyBorder="1" applyAlignment="1"/>
    <xf numFmtId="4" fontId="3" fillId="0" borderId="38" xfId="1" applyNumberFormat="1" applyFont="1" applyBorder="1" applyAlignment="1"/>
    <xf numFmtId="4" fontId="1" fillId="0" borderId="0" xfId="1" applyNumberFormat="1" applyFont="1" applyFill="1" applyBorder="1" applyAlignment="1">
      <alignment vertical="center"/>
    </xf>
    <xf numFmtId="16" fontId="1" fillId="0" borderId="8" xfId="1" applyNumberFormat="1" applyFont="1" applyBorder="1"/>
    <xf numFmtId="16" fontId="1" fillId="0" borderId="8" xfId="1" quotePrefix="1" applyNumberFormat="1" applyFont="1" applyBorder="1" applyAlignment="1">
      <alignment horizontal="center"/>
    </xf>
    <xf numFmtId="3" fontId="22" fillId="0" borderId="0" xfId="1" applyNumberFormat="1" applyFont="1"/>
    <xf numFmtId="0" fontId="22" fillId="0" borderId="0" xfId="1" applyFont="1"/>
    <xf numFmtId="0" fontId="30" fillId="0" borderId="0" xfId="0" applyFont="1"/>
    <xf numFmtId="3" fontId="31" fillId="0" borderId="0" xfId="1" applyNumberFormat="1" applyFont="1" applyBorder="1"/>
    <xf numFmtId="0" fontId="11" fillId="0" borderId="0" xfId="0" quotePrefix="1" applyFont="1"/>
    <xf numFmtId="0" fontId="11" fillId="0" borderId="8" xfId="1" applyFont="1" applyBorder="1"/>
    <xf numFmtId="3" fontId="23" fillId="3" borderId="25" xfId="1" applyNumberFormat="1" applyFont="1" applyFill="1" applyBorder="1"/>
    <xf numFmtId="1" fontId="8" fillId="0" borderId="9" xfId="0" applyNumberFormat="1" applyFont="1" applyBorder="1"/>
    <xf numFmtId="3" fontId="8" fillId="0" borderId="9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/>
    <xf numFmtId="3" fontId="9" fillId="0" borderId="2" xfId="0" applyNumberFormat="1" applyFont="1" applyBorder="1"/>
    <xf numFmtId="3" fontId="7" fillId="0" borderId="2" xfId="0" applyNumberFormat="1" applyFont="1" applyBorder="1"/>
    <xf numFmtId="3" fontId="3" fillId="0" borderId="39" xfId="1" applyNumberFormat="1" applyFont="1" applyBorder="1"/>
    <xf numFmtId="0" fontId="3" fillId="0" borderId="5" xfId="1" applyFont="1" applyBorder="1"/>
    <xf numFmtId="3" fontId="3" fillId="0" borderId="27" xfId="1" applyNumberFormat="1" applyFont="1" applyFill="1" applyBorder="1"/>
    <xf numFmtId="3" fontId="1" fillId="7" borderId="6" xfId="1" applyNumberFormat="1" applyFont="1" applyFill="1" applyBorder="1"/>
    <xf numFmtId="3" fontId="1" fillId="0" borderId="6" xfId="1" applyNumberFormat="1" applyFont="1" applyBorder="1"/>
    <xf numFmtId="3" fontId="1" fillId="0" borderId="40" xfId="1" applyNumberFormat="1" applyFont="1" applyBorder="1"/>
    <xf numFmtId="0" fontId="13" fillId="0" borderId="6" xfId="1" applyFont="1" applyBorder="1" applyAlignment="1">
      <alignment horizontal="right"/>
    </xf>
    <xf numFmtId="3" fontId="23" fillId="0" borderId="27" xfId="1" applyNumberFormat="1" applyFont="1" applyBorder="1"/>
    <xf numFmtId="3" fontId="23" fillId="0" borderId="6" xfId="1" applyNumberFormat="1" applyFont="1" applyBorder="1"/>
    <xf numFmtId="3" fontId="23" fillId="0" borderId="39" xfId="1" applyNumberFormat="1" applyFont="1" applyBorder="1"/>
    <xf numFmtId="0" fontId="1" fillId="0" borderId="5" xfId="1" applyFont="1" applyBorder="1"/>
    <xf numFmtId="3" fontId="1" fillId="0" borderId="27" xfId="1" applyNumberFormat="1" applyFont="1" applyFill="1" applyBorder="1"/>
    <xf numFmtId="3" fontId="3" fillId="0" borderId="6" xfId="1" applyNumberFormat="1" applyFont="1" applyFill="1" applyBorder="1"/>
    <xf numFmtId="3" fontId="3" fillId="0" borderId="6" xfId="1" applyNumberFormat="1" applyFont="1" applyBorder="1"/>
    <xf numFmtId="3" fontId="3" fillId="0" borderId="40" xfId="1" applyNumberFormat="1" applyFont="1" applyBorder="1"/>
    <xf numFmtId="3" fontId="3" fillId="0" borderId="27" xfId="1" applyNumberFormat="1" applyFont="1" applyBorder="1"/>
    <xf numFmtId="0" fontId="6" fillId="8" borderId="21" xfId="1" applyNumberFormat="1" applyFont="1" applyFill="1" applyBorder="1" applyAlignment="1">
      <alignment horizontal="center"/>
    </xf>
    <xf numFmtId="0" fontId="6" fillId="8" borderId="30" xfId="1" applyNumberFormat="1" applyFont="1" applyFill="1" applyBorder="1" applyAlignment="1">
      <alignment horizontal="center" vertical="center"/>
    </xf>
    <xf numFmtId="0" fontId="3" fillId="8" borderId="21" xfId="1" applyFill="1" applyBorder="1"/>
    <xf numFmtId="3" fontId="3" fillId="8" borderId="24" xfId="1" applyNumberFormat="1" applyFill="1" applyBorder="1"/>
    <xf numFmtId="3" fontId="3" fillId="8" borderId="39" xfId="1" applyNumberFormat="1" applyFill="1" applyBorder="1"/>
    <xf numFmtId="3" fontId="12" fillId="8" borderId="26" xfId="1" applyNumberFormat="1" applyFont="1" applyFill="1" applyBorder="1"/>
    <xf numFmtId="0" fontId="3" fillId="8" borderId="24" xfId="1" applyFill="1" applyBorder="1"/>
    <xf numFmtId="3" fontId="23" fillId="8" borderId="39" xfId="1" applyNumberFormat="1" applyFont="1" applyFill="1" applyBorder="1"/>
    <xf numFmtId="3" fontId="23" fillId="8" borderId="26" xfId="1" applyNumberFormat="1" applyFont="1" applyFill="1" applyBorder="1"/>
    <xf numFmtId="3" fontId="23" fillId="8" borderId="26" xfId="1" applyNumberFormat="1" applyFont="1" applyFill="1" applyBorder="1" applyAlignment="1">
      <alignment horizontal="right"/>
    </xf>
    <xf numFmtId="3" fontId="6" fillId="8" borderId="26" xfId="1" applyNumberFormat="1" applyFont="1" applyFill="1" applyBorder="1"/>
    <xf numFmtId="3" fontId="13" fillId="8" borderId="24" xfId="1" applyNumberFormat="1" applyFont="1" applyFill="1" applyBorder="1"/>
    <xf numFmtId="3" fontId="23" fillId="8" borderId="31" xfId="1" applyNumberFormat="1" applyFont="1" applyFill="1" applyBorder="1"/>
    <xf numFmtId="9" fontId="23" fillId="8" borderId="30" xfId="1" applyNumberFormat="1" applyFont="1" applyFill="1" applyBorder="1"/>
    <xf numFmtId="3" fontId="23" fillId="0" borderId="31" xfId="1" applyNumberFormat="1" applyFont="1" applyFill="1" applyBorder="1"/>
    <xf numFmtId="9" fontId="23" fillId="0" borderId="30" xfId="1" applyNumberFormat="1" applyFont="1" applyFill="1" applyBorder="1"/>
    <xf numFmtId="0" fontId="6" fillId="9" borderId="21" xfId="1" applyFont="1" applyFill="1" applyBorder="1" applyAlignment="1">
      <alignment horizontal="center"/>
    </xf>
    <xf numFmtId="0" fontId="6" fillId="9" borderId="30" xfId="1" applyFont="1" applyFill="1" applyBorder="1" applyAlignment="1">
      <alignment horizontal="center" vertical="center"/>
    </xf>
    <xf numFmtId="0" fontId="3" fillId="9" borderId="21" xfId="1" applyFont="1" applyFill="1" applyBorder="1"/>
    <xf numFmtId="3" fontId="3" fillId="9" borderId="24" xfId="1" applyNumberFormat="1" applyFont="1" applyFill="1" applyBorder="1"/>
    <xf numFmtId="3" fontId="3" fillId="9" borderId="39" xfId="1" applyNumberFormat="1" applyFont="1" applyFill="1" applyBorder="1"/>
    <xf numFmtId="3" fontId="12" fillId="9" borderId="26" xfId="1" applyNumberFormat="1" applyFont="1" applyFill="1" applyBorder="1"/>
    <xf numFmtId="3" fontId="3" fillId="9" borderId="28" xfId="1" applyNumberFormat="1" applyFont="1" applyFill="1" applyBorder="1"/>
    <xf numFmtId="3" fontId="23" fillId="9" borderId="39" xfId="1" applyNumberFormat="1" applyFont="1" applyFill="1" applyBorder="1"/>
    <xf numFmtId="3" fontId="23" fillId="9" borderId="26" xfId="1" applyNumberFormat="1" applyFont="1" applyFill="1" applyBorder="1"/>
    <xf numFmtId="3" fontId="23" fillId="9" borderId="26" xfId="1" applyNumberFormat="1" applyFont="1" applyFill="1" applyBorder="1" applyAlignment="1">
      <alignment horizontal="right"/>
    </xf>
    <xf numFmtId="3" fontId="6" fillId="9" borderId="26" xfId="1" applyNumberFormat="1" applyFont="1" applyFill="1" applyBorder="1"/>
    <xf numFmtId="3" fontId="13" fillId="9" borderId="24" xfId="1" applyNumberFormat="1" applyFont="1" applyFill="1" applyBorder="1"/>
    <xf numFmtId="3" fontId="25" fillId="9" borderId="31" xfId="1" applyNumberFormat="1" applyFont="1" applyFill="1" applyBorder="1"/>
    <xf numFmtId="9" fontId="23" fillId="9" borderId="30" xfId="1" applyNumberFormat="1" applyFont="1" applyFill="1" applyBorder="1"/>
    <xf numFmtId="0" fontId="6" fillId="9" borderId="21" xfId="1" applyNumberFormat="1" applyFont="1" applyFill="1" applyBorder="1" applyAlignment="1">
      <alignment horizontal="center"/>
    </xf>
    <xf numFmtId="0" fontId="6" fillId="9" borderId="30" xfId="1" applyNumberFormat="1" applyFont="1" applyFill="1" applyBorder="1" applyAlignment="1">
      <alignment horizontal="center" vertical="center"/>
    </xf>
    <xf numFmtId="0" fontId="3" fillId="9" borderId="21" xfId="1" applyFill="1" applyBorder="1"/>
    <xf numFmtId="3" fontId="3" fillId="9" borderId="24" xfId="1" applyNumberFormat="1" applyFill="1" applyBorder="1"/>
    <xf numFmtId="3" fontId="3" fillId="9" borderId="39" xfId="1" applyNumberFormat="1" applyFill="1" applyBorder="1"/>
    <xf numFmtId="0" fontId="3" fillId="9" borderId="24" xfId="1" applyFill="1" applyBorder="1"/>
  </cellXfs>
  <cellStyles count="2">
    <cellStyle name="Normal" xfId="0" builtinId="0"/>
    <cellStyle name="Normal_SKISTB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zoomScale="145" zoomScaleNormal="145" workbookViewId="0">
      <selection activeCell="A141" sqref="A1:H141"/>
    </sheetView>
  </sheetViews>
  <sheetFormatPr baseColWidth="10" defaultColWidth="9.21875" defaultRowHeight="13.2" x14ac:dyDescent="0.25"/>
  <cols>
    <col min="1" max="1" width="3.21875" style="4" customWidth="1"/>
    <col min="2" max="2" width="5.5546875" style="4" customWidth="1"/>
    <col min="3" max="3" width="19.77734375" style="8" customWidth="1"/>
    <col min="4" max="4" width="17.21875" style="5" customWidth="1"/>
    <col min="5" max="5" width="11" style="6" customWidth="1"/>
    <col min="6" max="6" width="10.6640625" style="5" customWidth="1"/>
    <col min="7" max="8" width="8.44140625" style="2" customWidth="1"/>
    <col min="9" max="9" width="10.5546875" style="2" customWidth="1"/>
    <col min="10" max="10" width="9.77734375" style="2" customWidth="1"/>
    <col min="11" max="11" width="7" style="2" customWidth="1"/>
    <col min="12" max="12" width="10.88671875" style="2" bestFit="1" customWidth="1"/>
    <col min="13" max="16384" width="9.21875" style="2"/>
  </cols>
  <sheetData>
    <row r="1" spans="1:11" ht="23.25" customHeight="1" thickTop="1" x14ac:dyDescent="0.25">
      <c r="A1" s="133" t="s">
        <v>6</v>
      </c>
      <c r="B1" s="47"/>
      <c r="C1" s="49" t="s">
        <v>8</v>
      </c>
      <c r="D1" s="48"/>
      <c r="E1" s="9" t="s">
        <v>36</v>
      </c>
      <c r="F1" s="30"/>
      <c r="G1" s="12"/>
    </row>
    <row r="2" spans="1:11" ht="12.75" customHeight="1" x14ac:dyDescent="0.25">
      <c r="A2" s="95"/>
      <c r="B2" s="95"/>
      <c r="C2" s="97" t="s">
        <v>38</v>
      </c>
      <c r="D2" s="108"/>
      <c r="E2" s="96"/>
      <c r="F2" s="204"/>
      <c r="G2" s="12"/>
    </row>
    <row r="3" spans="1:11" ht="13.8" thickBot="1" x14ac:dyDescent="0.3">
      <c r="A3" s="31"/>
      <c r="B3" s="31"/>
      <c r="C3" s="54" t="s">
        <v>4</v>
      </c>
      <c r="D3" s="106"/>
      <c r="E3" s="201" t="s">
        <v>0</v>
      </c>
      <c r="F3" s="205" t="s">
        <v>1</v>
      </c>
      <c r="G3" s="35"/>
    </row>
    <row r="4" spans="1:11" ht="15" customHeight="1" thickTop="1" x14ac:dyDescent="0.25">
      <c r="A4" s="158" t="s">
        <v>85</v>
      </c>
      <c r="B4" s="161" t="s">
        <v>200</v>
      </c>
      <c r="C4" s="159" t="s">
        <v>87</v>
      </c>
      <c r="D4" s="160"/>
      <c r="E4" s="202">
        <v>41542.58</v>
      </c>
      <c r="F4" s="206"/>
      <c r="G4" s="35"/>
    </row>
    <row r="5" spans="1:11" ht="12.75" customHeight="1" x14ac:dyDescent="0.25">
      <c r="A5" s="194"/>
      <c r="B5" s="196" t="s">
        <v>126</v>
      </c>
      <c r="C5" s="197" t="s">
        <v>125</v>
      </c>
      <c r="D5" s="198"/>
      <c r="E5" s="199">
        <v>160</v>
      </c>
      <c r="F5" s="208"/>
      <c r="G5" s="38"/>
    </row>
    <row r="6" spans="1:11" ht="12.75" customHeight="1" x14ac:dyDescent="0.25">
      <c r="A6" s="194"/>
      <c r="B6" s="196" t="s">
        <v>126</v>
      </c>
      <c r="C6" s="197" t="s">
        <v>127</v>
      </c>
      <c r="D6" s="198"/>
      <c r="E6" s="199">
        <v>26000</v>
      </c>
      <c r="F6" s="208"/>
      <c r="G6" s="38"/>
    </row>
    <row r="7" spans="1:11" ht="12.75" customHeight="1" x14ac:dyDescent="0.25">
      <c r="A7" s="194">
        <v>1</v>
      </c>
      <c r="B7" s="194" t="s">
        <v>142</v>
      </c>
      <c r="C7" s="187" t="s">
        <v>143</v>
      </c>
      <c r="D7" s="188"/>
      <c r="E7" s="195"/>
      <c r="F7" s="207">
        <v>200</v>
      </c>
      <c r="G7" s="38"/>
    </row>
    <row r="8" spans="1:11" ht="12.75" customHeight="1" x14ac:dyDescent="0.25">
      <c r="A8" s="194">
        <v>2</v>
      </c>
      <c r="B8" s="194" t="s">
        <v>144</v>
      </c>
      <c r="C8" s="187" t="s">
        <v>145</v>
      </c>
      <c r="D8" s="188"/>
      <c r="E8" s="195"/>
      <c r="F8" s="207">
        <v>6795</v>
      </c>
      <c r="G8" s="151"/>
    </row>
    <row r="9" spans="1:11" ht="12.75" customHeight="1" x14ac:dyDescent="0.25">
      <c r="A9" s="194">
        <v>3</v>
      </c>
      <c r="B9" s="194" t="s">
        <v>146</v>
      </c>
      <c r="C9" s="190" t="s">
        <v>147</v>
      </c>
      <c r="D9" s="191"/>
      <c r="E9" s="200"/>
      <c r="F9" s="207">
        <v>137.5</v>
      </c>
      <c r="G9" s="151"/>
    </row>
    <row r="10" spans="1:11" ht="12.75" customHeight="1" x14ac:dyDescent="0.25">
      <c r="A10" s="194"/>
      <c r="B10" s="194" t="s">
        <v>146</v>
      </c>
      <c r="C10" s="187" t="s">
        <v>148</v>
      </c>
      <c r="D10" s="188"/>
      <c r="E10" s="195"/>
      <c r="F10" s="207">
        <v>300</v>
      </c>
      <c r="G10" s="151"/>
    </row>
    <row r="11" spans="1:11" ht="12.75" customHeight="1" x14ac:dyDescent="0.25">
      <c r="A11" s="194"/>
      <c r="B11" s="194" t="s">
        <v>149</v>
      </c>
      <c r="C11" s="187" t="s">
        <v>44</v>
      </c>
      <c r="D11" s="188"/>
      <c r="E11" s="195">
        <v>1045.5</v>
      </c>
      <c r="F11" s="207"/>
      <c r="G11" s="151"/>
    </row>
    <row r="12" spans="1:11" ht="12.75" customHeight="1" x14ac:dyDescent="0.25">
      <c r="A12" s="194"/>
      <c r="B12" s="196" t="s">
        <v>150</v>
      </c>
      <c r="C12" s="197" t="s">
        <v>151</v>
      </c>
      <c r="D12" s="198"/>
      <c r="E12" s="199">
        <v>10000</v>
      </c>
      <c r="F12" s="208"/>
      <c r="G12" s="151"/>
    </row>
    <row r="13" spans="1:11" ht="12.75" customHeight="1" x14ac:dyDescent="0.25">
      <c r="A13" s="194">
        <v>4</v>
      </c>
      <c r="B13" s="194" t="s">
        <v>144</v>
      </c>
      <c r="C13" s="187" t="s">
        <v>152</v>
      </c>
      <c r="D13" s="188"/>
      <c r="E13" s="195"/>
      <c r="F13" s="207">
        <v>5000</v>
      </c>
      <c r="G13" s="151"/>
      <c r="H13" s="102"/>
      <c r="I13" s="102"/>
      <c r="J13" s="102"/>
      <c r="K13" s="102"/>
    </row>
    <row r="14" spans="1:11" ht="12.75" customHeight="1" x14ac:dyDescent="0.25">
      <c r="A14" s="194"/>
      <c r="B14" s="194" t="s">
        <v>144</v>
      </c>
      <c r="C14" s="187" t="s">
        <v>153</v>
      </c>
      <c r="D14" s="188"/>
      <c r="E14" s="195"/>
      <c r="F14" s="207">
        <v>2000</v>
      </c>
      <c r="G14" s="151"/>
      <c r="H14" s="102"/>
      <c r="I14" s="102"/>
      <c r="J14" s="102"/>
      <c r="K14" s="102"/>
    </row>
    <row r="15" spans="1:11" ht="12.75" customHeight="1" x14ac:dyDescent="0.25">
      <c r="A15" s="194">
        <v>5</v>
      </c>
      <c r="B15" s="194" t="s">
        <v>154</v>
      </c>
      <c r="C15" s="187" t="s">
        <v>155</v>
      </c>
      <c r="D15" s="188"/>
      <c r="E15" s="195"/>
      <c r="F15" s="207">
        <v>800</v>
      </c>
      <c r="G15" s="151"/>
      <c r="H15" s="102"/>
      <c r="I15" s="102"/>
      <c r="J15" s="102"/>
      <c r="K15" s="102"/>
    </row>
    <row r="16" spans="1:11" ht="12.75" customHeight="1" x14ac:dyDescent="0.25">
      <c r="A16" s="194">
        <v>6</v>
      </c>
      <c r="B16" s="194" t="s">
        <v>154</v>
      </c>
      <c r="C16" s="187" t="s">
        <v>156</v>
      </c>
      <c r="D16" s="188"/>
      <c r="E16" s="195">
        <v>23000</v>
      </c>
      <c r="F16" s="207"/>
      <c r="G16" s="151"/>
      <c r="H16" s="102"/>
      <c r="I16" s="102"/>
      <c r="J16" s="102"/>
      <c r="K16" s="102"/>
    </row>
    <row r="17" spans="1:11" ht="12.75" customHeight="1" x14ac:dyDescent="0.25">
      <c r="A17" s="194">
        <v>7</v>
      </c>
      <c r="B17" s="194" t="s">
        <v>144</v>
      </c>
      <c r="C17" s="187" t="s">
        <v>147</v>
      </c>
      <c r="D17" s="188"/>
      <c r="E17" s="195"/>
      <c r="F17" s="207">
        <v>94.5</v>
      </c>
      <c r="G17" s="151"/>
      <c r="H17" s="102"/>
      <c r="I17" s="102"/>
      <c r="J17" s="102"/>
      <c r="K17" s="102"/>
    </row>
    <row r="18" spans="1:11" ht="12.75" customHeight="1" x14ac:dyDescent="0.25">
      <c r="A18" s="194"/>
      <c r="B18" s="194" t="s">
        <v>157</v>
      </c>
      <c r="C18" s="187" t="s">
        <v>158</v>
      </c>
      <c r="D18" s="188"/>
      <c r="E18" s="195">
        <v>1000</v>
      </c>
      <c r="F18" s="207"/>
      <c r="G18" s="151"/>
      <c r="H18" s="102"/>
      <c r="I18" s="102"/>
      <c r="J18" s="102"/>
      <c r="K18" s="102"/>
    </row>
    <row r="19" spans="1:11" ht="12.75" customHeight="1" x14ac:dyDescent="0.25">
      <c r="A19" s="194">
        <v>8</v>
      </c>
      <c r="B19" s="194" t="s">
        <v>159</v>
      </c>
      <c r="C19" s="187" t="s">
        <v>160</v>
      </c>
      <c r="D19" s="188"/>
      <c r="E19" s="195"/>
      <c r="F19" s="207">
        <v>11105</v>
      </c>
      <c r="G19" s="151"/>
      <c r="H19" s="102"/>
      <c r="I19" s="102"/>
      <c r="J19" s="102"/>
      <c r="K19" s="102"/>
    </row>
    <row r="20" spans="1:11" ht="12.75" customHeight="1" x14ac:dyDescent="0.25">
      <c r="A20" s="194">
        <v>9</v>
      </c>
      <c r="B20" s="194" t="s">
        <v>161</v>
      </c>
      <c r="C20" s="187" t="s">
        <v>163</v>
      </c>
      <c r="D20" s="188"/>
      <c r="E20" s="195"/>
      <c r="F20" s="207">
        <v>4926.2</v>
      </c>
      <c r="G20" s="151"/>
      <c r="H20" s="102"/>
      <c r="I20" s="102"/>
      <c r="J20" s="102"/>
      <c r="K20" s="102"/>
    </row>
    <row r="21" spans="1:11" ht="12.75" customHeight="1" x14ac:dyDescent="0.25">
      <c r="A21" s="194">
        <v>10</v>
      </c>
      <c r="B21" s="194" t="s">
        <v>162</v>
      </c>
      <c r="C21" s="187" t="s">
        <v>164</v>
      </c>
      <c r="D21" s="188"/>
      <c r="E21" s="195"/>
      <c r="F21" s="207">
        <v>5500</v>
      </c>
      <c r="G21" s="151"/>
      <c r="H21" s="102"/>
      <c r="I21" s="102"/>
      <c r="J21" s="102"/>
      <c r="K21" s="102"/>
    </row>
    <row r="22" spans="1:11" ht="12.75" customHeight="1" x14ac:dyDescent="0.25">
      <c r="A22" s="194">
        <v>11</v>
      </c>
      <c r="B22" s="194" t="s">
        <v>165</v>
      </c>
      <c r="C22" s="187" t="s">
        <v>166</v>
      </c>
      <c r="D22" s="188"/>
      <c r="E22" s="195"/>
      <c r="F22" s="207"/>
      <c r="G22" s="151"/>
      <c r="H22" s="102"/>
      <c r="I22" s="102"/>
      <c r="J22" s="102"/>
      <c r="K22" s="102"/>
    </row>
    <row r="23" spans="1:11" ht="12.75" customHeight="1" x14ac:dyDescent="0.25">
      <c r="A23" s="186">
        <v>12</v>
      </c>
      <c r="B23" s="186" t="s">
        <v>139</v>
      </c>
      <c r="C23" s="187" t="s">
        <v>167</v>
      </c>
      <c r="D23" s="188"/>
      <c r="E23" s="189"/>
      <c r="F23" s="209">
        <v>546.9</v>
      </c>
      <c r="G23" s="38"/>
    </row>
    <row r="24" spans="1:11" ht="12.75" customHeight="1" x14ac:dyDescent="0.25">
      <c r="A24" s="186">
        <v>13</v>
      </c>
      <c r="B24" s="186" t="s">
        <v>168</v>
      </c>
      <c r="C24" s="187" t="s">
        <v>169</v>
      </c>
      <c r="D24" s="188"/>
      <c r="E24" s="189"/>
      <c r="F24" s="209">
        <v>5000</v>
      </c>
      <c r="G24" s="38"/>
    </row>
    <row r="25" spans="1:11" ht="12.75" customHeight="1" x14ac:dyDescent="0.25">
      <c r="A25" s="186">
        <v>14</v>
      </c>
      <c r="B25" s="186" t="s">
        <v>168</v>
      </c>
      <c r="C25" s="187" t="s">
        <v>170</v>
      </c>
      <c r="D25" s="188"/>
      <c r="E25" s="189"/>
      <c r="F25" s="209">
        <v>2000</v>
      </c>
      <c r="G25" s="38"/>
    </row>
    <row r="26" spans="1:11" ht="12.75" customHeight="1" x14ac:dyDescent="0.25">
      <c r="A26" s="186">
        <v>15</v>
      </c>
      <c r="B26" s="186" t="s">
        <v>171</v>
      </c>
      <c r="C26" s="187" t="s">
        <v>147</v>
      </c>
      <c r="D26" s="188"/>
      <c r="E26" s="189"/>
      <c r="F26" s="209">
        <v>122.5</v>
      </c>
      <c r="G26" s="38"/>
    </row>
    <row r="27" spans="1:11" ht="12.75" customHeight="1" x14ac:dyDescent="0.25">
      <c r="A27" s="186"/>
      <c r="B27" s="186" t="s">
        <v>172</v>
      </c>
      <c r="C27" s="187" t="s">
        <v>173</v>
      </c>
      <c r="D27" s="188"/>
      <c r="E27" s="189">
        <v>1000</v>
      </c>
      <c r="F27" s="209"/>
      <c r="G27" s="38"/>
    </row>
    <row r="28" spans="1:11" ht="12.75" customHeight="1" x14ac:dyDescent="0.25">
      <c r="A28" s="186"/>
      <c r="B28" s="186" t="s">
        <v>161</v>
      </c>
      <c r="C28" s="187" t="s">
        <v>176</v>
      </c>
      <c r="D28" s="188"/>
      <c r="E28" s="189">
        <v>6400</v>
      </c>
      <c r="F28" s="209"/>
      <c r="G28" s="218" t="s">
        <v>182</v>
      </c>
      <c r="H28" s="1"/>
    </row>
    <row r="29" spans="1:11" ht="12.75" customHeight="1" x14ac:dyDescent="0.25">
      <c r="A29" s="186"/>
      <c r="B29" s="186" t="s">
        <v>161</v>
      </c>
      <c r="C29" s="187" t="s">
        <v>181</v>
      </c>
      <c r="D29" s="188"/>
      <c r="E29" s="189">
        <v>6484.41</v>
      </c>
      <c r="F29" s="209"/>
      <c r="G29" s="38"/>
      <c r="H29" s="213"/>
    </row>
    <row r="30" spans="1:11" ht="12.75" customHeight="1" x14ac:dyDescent="0.25">
      <c r="A30" s="186"/>
      <c r="B30" s="186" t="s">
        <v>174</v>
      </c>
      <c r="C30" s="187" t="s">
        <v>175</v>
      </c>
      <c r="D30" s="188"/>
      <c r="E30" s="189">
        <v>3000</v>
      </c>
      <c r="F30" s="209"/>
      <c r="G30" s="38"/>
      <c r="H30" s="213"/>
    </row>
    <row r="31" spans="1:11" ht="12.75" customHeight="1" x14ac:dyDescent="0.25">
      <c r="A31" s="186"/>
      <c r="B31" s="186" t="s">
        <v>177</v>
      </c>
      <c r="C31" s="187" t="s">
        <v>178</v>
      </c>
      <c r="D31" s="188"/>
      <c r="E31" s="189">
        <v>30000</v>
      </c>
      <c r="F31" s="209"/>
      <c r="G31" s="38"/>
      <c r="H31" s="213"/>
    </row>
    <row r="32" spans="1:11" ht="12.75" customHeight="1" x14ac:dyDescent="0.25">
      <c r="A32" s="186">
        <v>16</v>
      </c>
      <c r="B32" s="186" t="s">
        <v>179</v>
      </c>
      <c r="C32" s="187" t="s">
        <v>180</v>
      </c>
      <c r="D32" s="188"/>
      <c r="E32" s="189">
        <v>20000</v>
      </c>
      <c r="F32" s="209"/>
      <c r="G32" s="38"/>
      <c r="H32" s="1"/>
    </row>
    <row r="33" spans="1:8" ht="12.75" customHeight="1" x14ac:dyDescent="0.25">
      <c r="A33" s="186">
        <v>17</v>
      </c>
      <c r="B33" s="186" t="s">
        <v>183</v>
      </c>
      <c r="C33" s="187" t="s">
        <v>184</v>
      </c>
      <c r="D33" s="188"/>
      <c r="E33" s="189"/>
      <c r="F33" s="209">
        <v>15415</v>
      </c>
      <c r="G33" s="38"/>
      <c r="H33" s="1"/>
    </row>
    <row r="34" spans="1:8" ht="12.75" customHeight="1" x14ac:dyDescent="0.25">
      <c r="A34" s="186">
        <v>18</v>
      </c>
      <c r="B34" s="186" t="s">
        <v>183</v>
      </c>
      <c r="C34" s="187" t="s">
        <v>147</v>
      </c>
      <c r="D34" s="188"/>
      <c r="E34" s="189"/>
      <c r="F34" s="209">
        <v>112.5</v>
      </c>
      <c r="G34" s="38"/>
      <c r="H34" s="1"/>
    </row>
    <row r="35" spans="1:8" ht="12.75" customHeight="1" x14ac:dyDescent="0.25">
      <c r="A35" s="186"/>
      <c r="B35" s="186" t="s">
        <v>185</v>
      </c>
      <c r="C35" s="187" t="s">
        <v>186</v>
      </c>
      <c r="D35" s="188"/>
      <c r="E35" s="189">
        <v>1000</v>
      </c>
      <c r="F35" s="209"/>
      <c r="G35" s="38"/>
      <c r="H35" s="1"/>
    </row>
    <row r="36" spans="1:8" ht="12.75" customHeight="1" x14ac:dyDescent="0.25">
      <c r="A36" s="186"/>
      <c r="B36" s="186" t="s">
        <v>187</v>
      </c>
      <c r="C36" s="214" t="s">
        <v>354</v>
      </c>
      <c r="D36" s="188"/>
      <c r="E36" s="189">
        <v>3000</v>
      </c>
      <c r="F36" s="209"/>
      <c r="G36" s="38"/>
      <c r="H36" s="1"/>
    </row>
    <row r="37" spans="1:8" ht="12.75" customHeight="1" x14ac:dyDescent="0.25">
      <c r="A37" s="186"/>
      <c r="B37" s="186" t="s">
        <v>188</v>
      </c>
      <c r="C37" s="187" t="s">
        <v>189</v>
      </c>
      <c r="D37" s="188"/>
      <c r="E37" s="189">
        <v>7700</v>
      </c>
      <c r="F37" s="209"/>
      <c r="G37" s="38"/>
      <c r="H37" s="1"/>
    </row>
    <row r="38" spans="1:8" ht="12.75" customHeight="1" x14ac:dyDescent="0.25">
      <c r="A38" s="186"/>
      <c r="B38" s="186" t="s">
        <v>190</v>
      </c>
      <c r="C38" s="187" t="s">
        <v>197</v>
      </c>
      <c r="D38" s="188"/>
      <c r="E38" s="189">
        <v>800</v>
      </c>
      <c r="F38" s="209"/>
      <c r="G38" s="38"/>
      <c r="H38" s="1"/>
    </row>
    <row r="39" spans="1:8" ht="12.75" customHeight="1" x14ac:dyDescent="0.25">
      <c r="A39" s="186"/>
      <c r="B39" s="186" t="s">
        <v>191</v>
      </c>
      <c r="C39" s="187" t="s">
        <v>192</v>
      </c>
      <c r="D39" s="188"/>
      <c r="E39" s="189">
        <v>10180</v>
      </c>
      <c r="F39" s="209"/>
      <c r="G39" s="38"/>
      <c r="H39" s="1"/>
    </row>
    <row r="40" spans="1:8" ht="12.75" customHeight="1" x14ac:dyDescent="0.25">
      <c r="A40" s="186">
        <v>19</v>
      </c>
      <c r="B40" s="186" t="s">
        <v>193</v>
      </c>
      <c r="C40" s="187" t="s">
        <v>194</v>
      </c>
      <c r="D40" s="188"/>
      <c r="E40" s="189"/>
      <c r="F40" s="209">
        <v>11215</v>
      </c>
      <c r="G40" s="38"/>
      <c r="H40" s="1"/>
    </row>
    <row r="41" spans="1:8" ht="12.75" customHeight="1" x14ac:dyDescent="0.25">
      <c r="A41" s="186">
        <v>20</v>
      </c>
      <c r="B41" s="186" t="s">
        <v>195</v>
      </c>
      <c r="C41" s="187" t="s">
        <v>196</v>
      </c>
      <c r="D41" s="188"/>
      <c r="E41" s="189"/>
      <c r="F41" s="209">
        <v>2000</v>
      </c>
      <c r="G41" s="38"/>
      <c r="H41" s="1"/>
    </row>
    <row r="42" spans="1:8" ht="12.75" customHeight="1" x14ac:dyDescent="0.25">
      <c r="A42" s="186">
        <v>21</v>
      </c>
      <c r="B42" s="186" t="s">
        <v>195</v>
      </c>
      <c r="C42" s="187" t="s">
        <v>198</v>
      </c>
      <c r="D42" s="188"/>
      <c r="E42" s="189"/>
      <c r="F42" s="209">
        <v>189.9</v>
      </c>
      <c r="G42" s="38"/>
      <c r="H42" s="1"/>
    </row>
    <row r="43" spans="1:8" ht="12.75" customHeight="1" x14ac:dyDescent="0.25">
      <c r="A43" s="186">
        <v>22</v>
      </c>
      <c r="B43" s="186" t="s">
        <v>201</v>
      </c>
      <c r="C43" s="187" t="s">
        <v>203</v>
      </c>
      <c r="D43" s="188"/>
      <c r="E43" s="189">
        <v>2970</v>
      </c>
      <c r="F43" s="209"/>
      <c r="G43" s="218" t="s">
        <v>202</v>
      </c>
      <c r="H43" s="1"/>
    </row>
    <row r="44" spans="1:8" ht="12.75" customHeight="1" x14ac:dyDescent="0.25">
      <c r="A44" s="186">
        <v>23</v>
      </c>
      <c r="B44" s="186" t="s">
        <v>204</v>
      </c>
      <c r="C44" s="187" t="s">
        <v>147</v>
      </c>
      <c r="D44" s="188"/>
      <c r="E44" s="189"/>
      <c r="F44" s="209">
        <v>97</v>
      </c>
      <c r="G44" s="38"/>
      <c r="H44" s="1"/>
    </row>
    <row r="45" spans="1:8" ht="12.75" customHeight="1" x14ac:dyDescent="0.25">
      <c r="A45" s="186"/>
      <c r="B45" s="186" t="s">
        <v>205</v>
      </c>
      <c r="C45" s="187" t="s">
        <v>44</v>
      </c>
      <c r="D45" s="188"/>
      <c r="E45" s="189">
        <v>1558.13</v>
      </c>
      <c r="F45" s="209"/>
      <c r="G45" s="38"/>
      <c r="H45" s="1"/>
    </row>
    <row r="46" spans="1:8" ht="12.75" customHeight="1" x14ac:dyDescent="0.25">
      <c r="A46" s="186">
        <v>24</v>
      </c>
      <c r="B46" s="186" t="s">
        <v>206</v>
      </c>
      <c r="C46" s="187" t="s">
        <v>207</v>
      </c>
      <c r="D46" s="188"/>
      <c r="E46" s="189"/>
      <c r="F46" s="209">
        <v>9060</v>
      </c>
      <c r="G46" s="38"/>
      <c r="H46" s="1"/>
    </row>
    <row r="47" spans="1:8" ht="12.75" customHeight="1" x14ac:dyDescent="0.25">
      <c r="A47" s="186">
        <v>25</v>
      </c>
      <c r="B47" s="215" t="s">
        <v>208</v>
      </c>
      <c r="C47" s="187" t="s">
        <v>209</v>
      </c>
      <c r="D47" s="188"/>
      <c r="E47" s="189"/>
      <c r="F47" s="209">
        <v>2000</v>
      </c>
      <c r="G47" s="38"/>
      <c r="H47" s="1"/>
    </row>
    <row r="48" spans="1:8" ht="12.75" customHeight="1" x14ac:dyDescent="0.25">
      <c r="A48" s="186">
        <v>26</v>
      </c>
      <c r="B48" s="215" t="s">
        <v>210</v>
      </c>
      <c r="C48" s="187" t="s">
        <v>211</v>
      </c>
      <c r="D48" s="188"/>
      <c r="E48" s="189"/>
      <c r="F48" s="209">
        <v>10000</v>
      </c>
      <c r="G48" s="38"/>
      <c r="H48" s="1"/>
    </row>
    <row r="49" spans="1:8" ht="12.75" customHeight="1" x14ac:dyDescent="0.25">
      <c r="A49" s="186">
        <v>27</v>
      </c>
      <c r="B49" s="215" t="s">
        <v>210</v>
      </c>
      <c r="C49" s="187" t="s">
        <v>212</v>
      </c>
      <c r="D49" s="188"/>
      <c r="E49" s="189"/>
      <c r="F49" s="209">
        <v>500</v>
      </c>
      <c r="G49" s="38"/>
      <c r="H49" s="1"/>
    </row>
    <row r="50" spans="1:8" ht="12.75" customHeight="1" x14ac:dyDescent="0.25">
      <c r="A50" s="186">
        <v>28</v>
      </c>
      <c r="B50" s="186" t="s">
        <v>210</v>
      </c>
      <c r="C50" s="187" t="s">
        <v>213</v>
      </c>
      <c r="D50" s="188"/>
      <c r="E50" s="189"/>
      <c r="F50" s="209">
        <v>12950</v>
      </c>
      <c r="G50" s="38"/>
    </row>
    <row r="51" spans="1:8" ht="12.75" customHeight="1" x14ac:dyDescent="0.25">
      <c r="A51" s="186">
        <v>29</v>
      </c>
      <c r="B51" s="186" t="s">
        <v>214</v>
      </c>
      <c r="C51" s="187" t="s">
        <v>215</v>
      </c>
      <c r="D51" s="188"/>
      <c r="E51" s="189"/>
      <c r="F51" s="209">
        <v>500</v>
      </c>
      <c r="G51" s="38"/>
    </row>
    <row r="52" spans="1:8" ht="12.75" customHeight="1" x14ac:dyDescent="0.25">
      <c r="A52" s="186">
        <v>30</v>
      </c>
      <c r="B52" s="186" t="s">
        <v>216</v>
      </c>
      <c r="C52" s="187" t="s">
        <v>147</v>
      </c>
      <c r="D52" s="188"/>
      <c r="E52" s="189"/>
      <c r="F52" s="209">
        <v>99</v>
      </c>
      <c r="G52" s="38"/>
    </row>
    <row r="53" spans="1:8" ht="12.75" customHeight="1" x14ac:dyDescent="0.25">
      <c r="A53" s="186"/>
      <c r="B53" s="186" t="s">
        <v>217</v>
      </c>
      <c r="C53" s="187" t="s">
        <v>220</v>
      </c>
      <c r="D53" s="188"/>
      <c r="E53" s="189">
        <v>1000</v>
      </c>
      <c r="F53" s="209"/>
      <c r="G53" s="38"/>
    </row>
    <row r="54" spans="1:8" ht="12.75" customHeight="1" x14ac:dyDescent="0.25">
      <c r="A54" s="186"/>
      <c r="B54" s="186" t="s">
        <v>208</v>
      </c>
      <c r="C54" s="187" t="s">
        <v>218</v>
      </c>
      <c r="D54" s="188"/>
      <c r="E54" s="189">
        <v>1000</v>
      </c>
      <c r="F54" s="209"/>
      <c r="G54" s="38"/>
    </row>
    <row r="55" spans="1:8" ht="12.75" customHeight="1" x14ac:dyDescent="0.25">
      <c r="A55" s="186"/>
      <c r="B55" s="186" t="s">
        <v>210</v>
      </c>
      <c r="C55" s="187" t="s">
        <v>219</v>
      </c>
      <c r="D55" s="188"/>
      <c r="E55" s="189">
        <v>1000</v>
      </c>
      <c r="F55" s="209"/>
      <c r="G55" s="38"/>
    </row>
    <row r="56" spans="1:8" ht="12.75" customHeight="1" x14ac:dyDescent="0.25">
      <c r="A56" s="186"/>
      <c r="B56" s="186" t="s">
        <v>210</v>
      </c>
      <c r="C56" s="187" t="s">
        <v>221</v>
      </c>
      <c r="D56" s="188"/>
      <c r="E56" s="189">
        <v>1900</v>
      </c>
      <c r="F56" s="209"/>
      <c r="G56" s="218" t="s">
        <v>266</v>
      </c>
    </row>
    <row r="57" spans="1:8" ht="12.75" customHeight="1" x14ac:dyDescent="0.25">
      <c r="A57" s="186"/>
      <c r="B57" s="186" t="s">
        <v>210</v>
      </c>
      <c r="C57" s="187" t="s">
        <v>222</v>
      </c>
      <c r="D57" s="188"/>
      <c r="E57" s="189">
        <v>589.5</v>
      </c>
      <c r="F57" s="209"/>
      <c r="G57" s="38"/>
    </row>
    <row r="58" spans="1:8" ht="12.75" customHeight="1" x14ac:dyDescent="0.25">
      <c r="A58" s="186"/>
      <c r="B58" s="186" t="s">
        <v>223</v>
      </c>
      <c r="C58" s="187" t="s">
        <v>224</v>
      </c>
      <c r="D58" s="188"/>
      <c r="E58" s="189">
        <v>1000</v>
      </c>
      <c r="F58" s="209"/>
      <c r="G58" s="38"/>
    </row>
    <row r="59" spans="1:8" ht="12.75" customHeight="1" x14ac:dyDescent="0.25">
      <c r="A59" s="186">
        <v>31</v>
      </c>
      <c r="B59" s="186" t="s">
        <v>228</v>
      </c>
      <c r="C59" s="187" t="s">
        <v>229</v>
      </c>
      <c r="D59" s="188"/>
      <c r="E59" s="189"/>
      <c r="F59" s="209">
        <v>1500</v>
      </c>
      <c r="G59" s="38"/>
    </row>
    <row r="60" spans="1:8" ht="12.75" customHeight="1" x14ac:dyDescent="0.25">
      <c r="A60" s="186">
        <v>32</v>
      </c>
      <c r="B60" s="186" t="s">
        <v>230</v>
      </c>
      <c r="C60" s="187" t="s">
        <v>231</v>
      </c>
      <c r="D60" s="188"/>
      <c r="E60" s="189">
        <v>1000</v>
      </c>
      <c r="F60" s="209"/>
      <c r="G60" s="38"/>
    </row>
    <row r="61" spans="1:8" ht="12.75" customHeight="1" x14ac:dyDescent="0.25">
      <c r="A61" s="186"/>
      <c r="B61" s="186" t="s">
        <v>232</v>
      </c>
      <c r="C61" s="187" t="s">
        <v>242</v>
      </c>
      <c r="D61" s="188"/>
      <c r="E61" s="189">
        <v>1000</v>
      </c>
      <c r="F61" s="209"/>
      <c r="G61" s="38"/>
    </row>
    <row r="62" spans="1:8" ht="12.75" customHeight="1" x14ac:dyDescent="0.25">
      <c r="A62" s="186"/>
      <c r="B62" s="186" t="s">
        <v>233</v>
      </c>
      <c r="C62" s="187" t="s">
        <v>234</v>
      </c>
      <c r="D62" s="188"/>
      <c r="E62" s="189">
        <v>500</v>
      </c>
      <c r="F62" s="209"/>
      <c r="G62" s="38"/>
    </row>
    <row r="63" spans="1:8" ht="12.75" customHeight="1" x14ac:dyDescent="0.25">
      <c r="A63" s="186">
        <v>33</v>
      </c>
      <c r="B63" s="186" t="s">
        <v>235</v>
      </c>
      <c r="C63" s="187" t="s">
        <v>236</v>
      </c>
      <c r="D63" s="188"/>
      <c r="E63" s="189"/>
      <c r="F63" s="209">
        <v>6000</v>
      </c>
      <c r="G63" s="38"/>
    </row>
    <row r="64" spans="1:8" ht="12.75" customHeight="1" x14ac:dyDescent="0.25">
      <c r="A64" s="186">
        <v>34</v>
      </c>
      <c r="B64" s="186" t="s">
        <v>237</v>
      </c>
      <c r="C64" s="187" t="s">
        <v>238</v>
      </c>
      <c r="D64" s="188"/>
      <c r="E64" s="189">
        <v>3380</v>
      </c>
      <c r="F64" s="209"/>
      <c r="G64" s="218" t="s">
        <v>239</v>
      </c>
    </row>
    <row r="65" spans="1:7" ht="12.75" customHeight="1" x14ac:dyDescent="0.25">
      <c r="A65" s="186">
        <v>35</v>
      </c>
      <c r="B65" s="186" t="s">
        <v>240</v>
      </c>
      <c r="C65" s="187" t="s">
        <v>147</v>
      </c>
      <c r="D65" s="188"/>
      <c r="E65" s="189"/>
      <c r="F65" s="209">
        <v>121.5</v>
      </c>
      <c r="G65" s="38"/>
    </row>
    <row r="66" spans="1:7" ht="12.75" customHeight="1" x14ac:dyDescent="0.25">
      <c r="A66" s="186"/>
      <c r="B66" s="186" t="s">
        <v>240</v>
      </c>
      <c r="C66" s="187" t="s">
        <v>241</v>
      </c>
      <c r="D66" s="188"/>
      <c r="E66" s="189">
        <v>3000</v>
      </c>
      <c r="F66" s="209"/>
      <c r="G66" s="38"/>
    </row>
    <row r="67" spans="1:7" ht="12.75" customHeight="1" x14ac:dyDescent="0.25">
      <c r="A67" s="186"/>
      <c r="B67" s="186" t="s">
        <v>243</v>
      </c>
      <c r="C67" s="187" t="s">
        <v>244</v>
      </c>
      <c r="D67" s="188"/>
      <c r="E67" s="189">
        <v>1000</v>
      </c>
      <c r="F67" s="209"/>
      <c r="G67" s="38"/>
    </row>
    <row r="68" spans="1:7" ht="12.75" customHeight="1" x14ac:dyDescent="0.25">
      <c r="A68" s="186">
        <v>36</v>
      </c>
      <c r="B68" s="186" t="s">
        <v>245</v>
      </c>
      <c r="C68" s="187" t="s">
        <v>246</v>
      </c>
      <c r="D68" s="188"/>
      <c r="E68" s="189"/>
      <c r="F68" s="209">
        <v>79.8</v>
      </c>
      <c r="G68" s="38"/>
    </row>
    <row r="69" spans="1:7" ht="12.75" customHeight="1" x14ac:dyDescent="0.25">
      <c r="A69" s="186"/>
      <c r="B69" s="186" t="s">
        <v>245</v>
      </c>
      <c r="C69" s="187" t="s">
        <v>247</v>
      </c>
      <c r="D69" s="188"/>
      <c r="E69" s="189"/>
      <c r="F69" s="209">
        <v>189.9</v>
      </c>
      <c r="G69" s="38"/>
    </row>
    <row r="70" spans="1:7" ht="12.75" customHeight="1" x14ac:dyDescent="0.25">
      <c r="A70" s="186">
        <v>37</v>
      </c>
      <c r="B70" s="186" t="s">
        <v>248</v>
      </c>
      <c r="C70" s="187" t="s">
        <v>249</v>
      </c>
      <c r="D70" s="188"/>
      <c r="E70" s="189"/>
      <c r="F70" s="209">
        <v>265.8</v>
      </c>
      <c r="G70" s="38"/>
    </row>
    <row r="71" spans="1:7" ht="12.75" customHeight="1" x14ac:dyDescent="0.25">
      <c r="A71" s="186"/>
      <c r="B71" s="186" t="s">
        <v>250</v>
      </c>
      <c r="C71" s="187" t="s">
        <v>251</v>
      </c>
      <c r="D71" s="188"/>
      <c r="E71" s="189"/>
      <c r="F71" s="209">
        <v>5000</v>
      </c>
      <c r="G71" s="38"/>
    </row>
    <row r="72" spans="1:7" ht="12.75" customHeight="1" x14ac:dyDescent="0.25">
      <c r="A72" s="186"/>
      <c r="B72" s="186" t="s">
        <v>250</v>
      </c>
      <c r="C72" s="187" t="s">
        <v>252</v>
      </c>
      <c r="D72" s="188"/>
      <c r="E72" s="189"/>
      <c r="F72" s="209">
        <v>2000</v>
      </c>
      <c r="G72" s="38"/>
    </row>
    <row r="73" spans="1:7" ht="12.75" customHeight="1" x14ac:dyDescent="0.25">
      <c r="A73" s="186"/>
      <c r="B73" s="186" t="s">
        <v>250</v>
      </c>
      <c r="C73" s="187" t="s">
        <v>253</v>
      </c>
      <c r="D73" s="188"/>
      <c r="E73" s="189"/>
      <c r="F73" s="209">
        <v>2000</v>
      </c>
      <c r="G73" s="38"/>
    </row>
    <row r="74" spans="1:7" ht="12.75" customHeight="1" x14ac:dyDescent="0.25">
      <c r="A74" s="186">
        <v>38</v>
      </c>
      <c r="B74" s="186" t="s">
        <v>254</v>
      </c>
      <c r="C74" s="187" t="s">
        <v>147</v>
      </c>
      <c r="D74" s="188"/>
      <c r="E74" s="189"/>
      <c r="F74" s="209">
        <v>91.5</v>
      </c>
      <c r="G74" s="38"/>
    </row>
    <row r="75" spans="1:7" ht="12.75" customHeight="1" x14ac:dyDescent="0.25">
      <c r="A75" s="186"/>
      <c r="B75" s="186" t="s">
        <v>255</v>
      </c>
      <c r="C75" s="187" t="s">
        <v>258</v>
      </c>
      <c r="D75" s="188"/>
      <c r="E75" s="189">
        <v>3501</v>
      </c>
      <c r="F75" s="209"/>
      <c r="G75" s="38"/>
    </row>
    <row r="76" spans="1:7" ht="12.75" customHeight="1" x14ac:dyDescent="0.25">
      <c r="A76" s="186"/>
      <c r="B76" s="186" t="s">
        <v>256</v>
      </c>
      <c r="C76" s="187" t="s">
        <v>257</v>
      </c>
      <c r="D76" s="188"/>
      <c r="E76" s="189">
        <v>1000</v>
      </c>
      <c r="F76" s="209"/>
      <c r="G76" s="38"/>
    </row>
    <row r="77" spans="1:7" ht="12.75" customHeight="1" x14ac:dyDescent="0.25">
      <c r="A77" s="186"/>
      <c r="B77" s="186" t="s">
        <v>259</v>
      </c>
      <c r="C77" s="187" t="s">
        <v>260</v>
      </c>
      <c r="D77" s="188"/>
      <c r="E77" s="189">
        <v>30000</v>
      </c>
      <c r="F77" s="209"/>
      <c r="G77" s="38"/>
    </row>
    <row r="78" spans="1:7" ht="12.75" customHeight="1" x14ac:dyDescent="0.25">
      <c r="A78" s="186"/>
      <c r="B78" s="186" t="s">
        <v>261</v>
      </c>
      <c r="C78" s="187" t="s">
        <v>147</v>
      </c>
      <c r="D78" s="188"/>
      <c r="E78" s="189"/>
      <c r="F78" s="209">
        <v>7.5</v>
      </c>
      <c r="G78" s="38"/>
    </row>
    <row r="79" spans="1:7" ht="12.75" customHeight="1" x14ac:dyDescent="0.25">
      <c r="A79" s="186">
        <v>39</v>
      </c>
      <c r="B79" s="186" t="s">
        <v>262</v>
      </c>
      <c r="C79" s="187" t="s">
        <v>278</v>
      </c>
      <c r="D79" s="188"/>
      <c r="E79" s="189"/>
      <c r="F79" s="209">
        <v>11215</v>
      </c>
      <c r="G79" s="38"/>
    </row>
    <row r="80" spans="1:7" ht="12.75" customHeight="1" x14ac:dyDescent="0.25">
      <c r="A80" s="186">
        <v>40</v>
      </c>
      <c r="B80" s="186" t="s">
        <v>263</v>
      </c>
      <c r="C80" s="187" t="s">
        <v>264</v>
      </c>
      <c r="D80" s="188"/>
      <c r="E80" s="189"/>
      <c r="F80" s="209">
        <v>2800</v>
      </c>
      <c r="G80" s="218" t="s">
        <v>265</v>
      </c>
    </row>
    <row r="81" spans="1:7" ht="12.75" customHeight="1" x14ac:dyDescent="0.25">
      <c r="A81" s="186">
        <v>41</v>
      </c>
      <c r="B81" s="186" t="s">
        <v>267</v>
      </c>
      <c r="C81" s="187" t="s">
        <v>273</v>
      </c>
      <c r="D81" s="188"/>
      <c r="E81" s="189"/>
      <c r="F81" s="209">
        <v>323.5</v>
      </c>
      <c r="G81" s="38"/>
    </row>
    <row r="82" spans="1:7" ht="12.75" customHeight="1" x14ac:dyDescent="0.25">
      <c r="A82" s="186">
        <v>42</v>
      </c>
      <c r="B82" s="186" t="s">
        <v>268</v>
      </c>
      <c r="C82" s="187" t="s">
        <v>147</v>
      </c>
      <c r="D82" s="188"/>
      <c r="E82" s="189"/>
      <c r="F82" s="209">
        <v>103.5</v>
      </c>
      <c r="G82" s="38"/>
    </row>
    <row r="83" spans="1:7" ht="12.75" customHeight="1" x14ac:dyDescent="0.25">
      <c r="A83" s="186"/>
      <c r="B83" s="186" t="s">
        <v>262</v>
      </c>
      <c r="C83" s="187" t="s">
        <v>44</v>
      </c>
      <c r="D83" s="188"/>
      <c r="E83" s="189">
        <v>1616.4</v>
      </c>
      <c r="F83" s="209"/>
      <c r="G83" s="38"/>
    </row>
    <row r="84" spans="1:7" ht="12.75" customHeight="1" x14ac:dyDescent="0.25">
      <c r="A84" s="186"/>
      <c r="B84" s="186" t="s">
        <v>269</v>
      </c>
      <c r="C84" s="187" t="s">
        <v>270</v>
      </c>
      <c r="D84" s="188"/>
      <c r="E84" s="189">
        <v>2000</v>
      </c>
      <c r="F84" s="209"/>
      <c r="G84" s="38"/>
    </row>
    <row r="85" spans="1:7" ht="12.75" customHeight="1" x14ac:dyDescent="0.25">
      <c r="A85" s="186"/>
      <c r="B85" s="186" t="s">
        <v>271</v>
      </c>
      <c r="C85" s="187" t="s">
        <v>272</v>
      </c>
      <c r="D85" s="188"/>
      <c r="E85" s="189">
        <v>1000</v>
      </c>
      <c r="F85" s="209"/>
      <c r="G85" s="38"/>
    </row>
    <row r="86" spans="1:7" ht="12.75" customHeight="1" x14ac:dyDescent="0.25">
      <c r="A86" s="186"/>
      <c r="B86" s="186" t="s">
        <v>267</v>
      </c>
      <c r="C86" s="187" t="s">
        <v>147</v>
      </c>
      <c r="D86" s="188"/>
      <c r="E86" s="189"/>
      <c r="F86" s="209">
        <v>2.5</v>
      </c>
      <c r="G86" s="38"/>
    </row>
    <row r="87" spans="1:7" ht="12.75" customHeight="1" x14ac:dyDescent="0.25">
      <c r="A87" s="186">
        <v>43</v>
      </c>
      <c r="B87" s="186" t="s">
        <v>274</v>
      </c>
      <c r="C87" s="187" t="s">
        <v>275</v>
      </c>
      <c r="D87" s="188"/>
      <c r="E87" s="189"/>
      <c r="F87" s="209">
        <v>19485.73</v>
      </c>
      <c r="G87" s="38"/>
    </row>
    <row r="88" spans="1:7" ht="12.75" customHeight="1" x14ac:dyDescent="0.25">
      <c r="A88" s="186">
        <v>44</v>
      </c>
      <c r="B88" s="186" t="s">
        <v>276</v>
      </c>
      <c r="C88" s="187" t="s">
        <v>277</v>
      </c>
      <c r="D88" s="188"/>
      <c r="E88" s="189"/>
      <c r="F88" s="209">
        <v>13480</v>
      </c>
      <c r="G88" s="38"/>
    </row>
    <row r="89" spans="1:7" ht="12.75" customHeight="1" x14ac:dyDescent="0.25">
      <c r="A89" s="186">
        <v>45</v>
      </c>
      <c r="B89" s="186" t="s">
        <v>279</v>
      </c>
      <c r="C89" s="187" t="s">
        <v>280</v>
      </c>
      <c r="D89" s="188"/>
      <c r="E89" s="189"/>
      <c r="F89" s="209">
        <v>484</v>
      </c>
      <c r="G89" s="38"/>
    </row>
    <row r="90" spans="1:7" ht="12.75" customHeight="1" x14ac:dyDescent="0.25">
      <c r="A90" s="186">
        <v>46</v>
      </c>
      <c r="B90" s="186" t="s">
        <v>274</v>
      </c>
      <c r="C90" s="187" t="s">
        <v>147</v>
      </c>
      <c r="D90" s="188"/>
      <c r="E90" s="189"/>
      <c r="F90" s="209">
        <v>99</v>
      </c>
      <c r="G90" s="38"/>
    </row>
    <row r="91" spans="1:7" ht="12.75" customHeight="1" x14ac:dyDescent="0.25">
      <c r="A91" s="186"/>
      <c r="B91" s="186" t="s">
        <v>274</v>
      </c>
      <c r="C91" s="187" t="s">
        <v>282</v>
      </c>
      <c r="D91" s="188"/>
      <c r="E91" s="189">
        <v>980.75</v>
      </c>
      <c r="F91" s="209"/>
      <c r="G91" s="38"/>
    </row>
    <row r="92" spans="1:7" ht="12.75" customHeight="1" x14ac:dyDescent="0.25">
      <c r="A92" s="186"/>
      <c r="B92" s="186" t="s">
        <v>281</v>
      </c>
      <c r="C92" s="187" t="s">
        <v>283</v>
      </c>
      <c r="D92" s="188"/>
      <c r="E92" s="189">
        <v>2200</v>
      </c>
      <c r="F92" s="209"/>
      <c r="G92" s="38"/>
    </row>
    <row r="93" spans="1:7" ht="12.75" customHeight="1" x14ac:dyDescent="0.25">
      <c r="A93" s="186"/>
      <c r="B93" s="186" t="s">
        <v>284</v>
      </c>
      <c r="C93" s="187" t="s">
        <v>285</v>
      </c>
      <c r="D93" s="188"/>
      <c r="E93" s="189">
        <v>270</v>
      </c>
      <c r="F93" s="209"/>
      <c r="G93" s="38" t="s">
        <v>301</v>
      </c>
    </row>
    <row r="94" spans="1:7" ht="12.75" customHeight="1" x14ac:dyDescent="0.25">
      <c r="A94" s="186">
        <v>47</v>
      </c>
      <c r="B94" s="186" t="s">
        <v>294</v>
      </c>
      <c r="C94" s="187" t="s">
        <v>300</v>
      </c>
      <c r="D94" s="188"/>
      <c r="E94" s="189"/>
      <c r="F94" s="209">
        <v>9060</v>
      </c>
      <c r="G94" s="38"/>
    </row>
    <row r="95" spans="1:7" ht="12.75" customHeight="1" x14ac:dyDescent="0.25">
      <c r="A95" s="186">
        <v>48</v>
      </c>
      <c r="B95" s="186" t="s">
        <v>294</v>
      </c>
      <c r="C95" s="187" t="s">
        <v>295</v>
      </c>
      <c r="D95" s="188"/>
      <c r="E95" s="189">
        <v>1647.75</v>
      </c>
      <c r="F95" s="209"/>
      <c r="G95" s="38"/>
    </row>
    <row r="96" spans="1:7" ht="12.75" customHeight="1" x14ac:dyDescent="0.25">
      <c r="A96" s="186">
        <v>49</v>
      </c>
      <c r="B96" s="186" t="s">
        <v>296</v>
      </c>
      <c r="C96" s="187" t="s">
        <v>297</v>
      </c>
      <c r="D96" s="188"/>
      <c r="E96" s="189">
        <v>850</v>
      </c>
      <c r="F96" s="209"/>
      <c r="G96" s="38"/>
    </row>
    <row r="97" spans="1:7" ht="12.75" customHeight="1" x14ac:dyDescent="0.25">
      <c r="A97" s="186">
        <v>50</v>
      </c>
      <c r="B97" s="186" t="s">
        <v>298</v>
      </c>
      <c r="C97" s="187" t="s">
        <v>299</v>
      </c>
      <c r="D97" s="188"/>
      <c r="E97" s="189"/>
      <c r="F97" s="209">
        <v>6756</v>
      </c>
      <c r="G97" s="38"/>
    </row>
    <row r="98" spans="1:7" ht="12.75" customHeight="1" x14ac:dyDescent="0.25">
      <c r="A98" s="186">
        <v>51</v>
      </c>
      <c r="B98" s="186" t="s">
        <v>302</v>
      </c>
      <c r="C98" s="187" t="s">
        <v>147</v>
      </c>
      <c r="D98" s="188"/>
      <c r="E98" s="189"/>
      <c r="F98" s="209">
        <v>129</v>
      </c>
      <c r="G98" s="38"/>
    </row>
    <row r="99" spans="1:7" ht="12.75" customHeight="1" x14ac:dyDescent="0.25">
      <c r="A99" s="186"/>
      <c r="B99" s="186" t="s">
        <v>294</v>
      </c>
      <c r="C99" s="187" t="s">
        <v>303</v>
      </c>
      <c r="D99" s="188"/>
      <c r="E99" s="189">
        <v>1000</v>
      </c>
      <c r="F99" s="209"/>
      <c r="G99" s="38"/>
    </row>
    <row r="100" spans="1:7" ht="12.75" customHeight="1" x14ac:dyDescent="0.25">
      <c r="A100" s="186"/>
      <c r="B100" s="186" t="s">
        <v>294</v>
      </c>
      <c r="C100" s="187" t="s">
        <v>304</v>
      </c>
      <c r="D100" s="188"/>
      <c r="E100" s="189">
        <v>1000</v>
      </c>
      <c r="F100" s="209"/>
      <c r="G100" s="38"/>
    </row>
    <row r="101" spans="1:7" ht="12.75" customHeight="1" x14ac:dyDescent="0.25">
      <c r="A101" s="186"/>
      <c r="B101" s="186" t="s">
        <v>305</v>
      </c>
      <c r="C101" s="187" t="s">
        <v>306</v>
      </c>
      <c r="D101" s="188"/>
      <c r="E101" s="189">
        <v>1000</v>
      </c>
      <c r="F101" s="209"/>
      <c r="G101" s="38"/>
    </row>
    <row r="102" spans="1:7" ht="12.75" customHeight="1" x14ac:dyDescent="0.25">
      <c r="A102" s="186"/>
      <c r="B102" s="186" t="s">
        <v>298</v>
      </c>
      <c r="C102" s="187" t="s">
        <v>307</v>
      </c>
      <c r="D102" s="188"/>
      <c r="E102" s="189">
        <v>400</v>
      </c>
      <c r="F102" s="209"/>
      <c r="G102" s="38"/>
    </row>
    <row r="103" spans="1:7" ht="12.75" customHeight="1" x14ac:dyDescent="0.25">
      <c r="A103" s="186"/>
      <c r="B103" s="186" t="s">
        <v>298</v>
      </c>
      <c r="C103" s="187" t="s">
        <v>308</v>
      </c>
      <c r="D103" s="188"/>
      <c r="E103" s="189">
        <v>400</v>
      </c>
      <c r="F103" s="209"/>
      <c r="G103" s="38"/>
    </row>
    <row r="104" spans="1:7" ht="12.75" customHeight="1" x14ac:dyDescent="0.25">
      <c r="A104" s="186"/>
      <c r="B104" s="186" t="s">
        <v>298</v>
      </c>
      <c r="C104" s="187" t="s">
        <v>309</v>
      </c>
      <c r="D104" s="188"/>
      <c r="E104" s="189">
        <v>400</v>
      </c>
      <c r="F104" s="209"/>
      <c r="G104" s="38"/>
    </row>
    <row r="105" spans="1:7" ht="12.75" customHeight="1" x14ac:dyDescent="0.25">
      <c r="A105" s="186"/>
      <c r="B105" s="186" t="s">
        <v>298</v>
      </c>
      <c r="C105" s="187" t="s">
        <v>310</v>
      </c>
      <c r="D105" s="188"/>
      <c r="E105" s="189">
        <v>1000</v>
      </c>
      <c r="F105" s="209"/>
      <c r="G105" s="38"/>
    </row>
    <row r="106" spans="1:7" ht="12.75" customHeight="1" x14ac:dyDescent="0.25">
      <c r="A106" s="186"/>
      <c r="B106" s="186" t="s">
        <v>298</v>
      </c>
      <c r="C106" s="187" t="s">
        <v>311</v>
      </c>
      <c r="D106" s="188"/>
      <c r="E106" s="189">
        <v>2000</v>
      </c>
      <c r="F106" s="209"/>
      <c r="G106" s="38"/>
    </row>
    <row r="107" spans="1:7" ht="12.75" customHeight="1" x14ac:dyDescent="0.25">
      <c r="A107" s="186"/>
      <c r="B107" s="186" t="s">
        <v>312</v>
      </c>
      <c r="C107" s="187" t="s">
        <v>313</v>
      </c>
      <c r="D107" s="188"/>
      <c r="E107" s="189">
        <v>5500</v>
      </c>
      <c r="F107" s="209"/>
      <c r="G107" s="38"/>
    </row>
    <row r="108" spans="1:7" ht="12.75" customHeight="1" x14ac:dyDescent="0.25">
      <c r="A108" s="186"/>
      <c r="B108" s="186" t="s">
        <v>314</v>
      </c>
      <c r="C108" s="187" t="s">
        <v>242</v>
      </c>
      <c r="D108" s="188"/>
      <c r="E108" s="189">
        <v>1000</v>
      </c>
      <c r="F108" s="209"/>
      <c r="G108" s="38"/>
    </row>
    <row r="109" spans="1:7" ht="12.75" customHeight="1" x14ac:dyDescent="0.25">
      <c r="A109" s="186"/>
      <c r="B109" s="186" t="s">
        <v>314</v>
      </c>
      <c r="C109" s="187" t="s">
        <v>315</v>
      </c>
      <c r="D109" s="188"/>
      <c r="E109" s="189">
        <v>1000</v>
      </c>
      <c r="F109" s="209"/>
      <c r="G109" s="38"/>
    </row>
    <row r="110" spans="1:7" ht="12.75" customHeight="1" x14ac:dyDescent="0.25">
      <c r="A110" s="186"/>
      <c r="B110" s="186" t="s">
        <v>316</v>
      </c>
      <c r="C110" s="187" t="s">
        <v>317</v>
      </c>
      <c r="D110" s="188"/>
      <c r="E110" s="189">
        <v>400</v>
      </c>
      <c r="F110" s="209"/>
      <c r="G110" s="38"/>
    </row>
    <row r="111" spans="1:7" ht="12.75" customHeight="1" x14ac:dyDescent="0.25">
      <c r="A111" s="186"/>
      <c r="B111" s="186" t="s">
        <v>318</v>
      </c>
      <c r="C111" s="187" t="s">
        <v>326</v>
      </c>
      <c r="D111" s="188"/>
      <c r="E111" s="189">
        <v>400</v>
      </c>
      <c r="F111" s="209"/>
      <c r="G111" s="220" t="s">
        <v>319</v>
      </c>
    </row>
    <row r="112" spans="1:7" ht="12.75" customHeight="1" x14ac:dyDescent="0.25">
      <c r="A112" s="186">
        <v>52</v>
      </c>
      <c r="B112" s="186" t="s">
        <v>291</v>
      </c>
      <c r="C112" s="187" t="s">
        <v>334</v>
      </c>
      <c r="D112" s="188"/>
      <c r="E112" s="189"/>
      <c r="F112" s="209">
        <v>600</v>
      </c>
      <c r="G112" s="38"/>
    </row>
    <row r="113" spans="1:7" ht="12.75" customHeight="1" x14ac:dyDescent="0.25">
      <c r="A113" s="186">
        <v>53</v>
      </c>
      <c r="B113" s="186" t="s">
        <v>320</v>
      </c>
      <c r="C113" s="187" t="s">
        <v>321</v>
      </c>
      <c r="D113" s="188"/>
      <c r="E113" s="189"/>
      <c r="F113" s="209">
        <v>1000</v>
      </c>
      <c r="G113" s="38"/>
    </row>
    <row r="114" spans="1:7" ht="12.75" customHeight="1" x14ac:dyDescent="0.25">
      <c r="A114" s="186">
        <v>54</v>
      </c>
      <c r="B114" s="186" t="s">
        <v>320</v>
      </c>
      <c r="C114" s="187" t="s">
        <v>322</v>
      </c>
      <c r="D114" s="188"/>
      <c r="E114" s="189"/>
      <c r="F114" s="209">
        <v>2000</v>
      </c>
      <c r="G114" s="38"/>
    </row>
    <row r="115" spans="1:7" ht="12.75" customHeight="1" x14ac:dyDescent="0.25">
      <c r="A115" s="186">
        <v>55</v>
      </c>
      <c r="B115" s="186" t="s">
        <v>323</v>
      </c>
      <c r="C115" s="187" t="s">
        <v>324</v>
      </c>
      <c r="D115" s="188"/>
      <c r="E115" s="189"/>
      <c r="F115" s="209">
        <v>12835</v>
      </c>
      <c r="G115" s="38"/>
    </row>
    <row r="116" spans="1:7" ht="12.75" customHeight="1" x14ac:dyDescent="0.25">
      <c r="A116" s="186">
        <v>56</v>
      </c>
      <c r="B116" s="186" t="s">
        <v>325</v>
      </c>
      <c r="C116" s="187" t="s">
        <v>290</v>
      </c>
      <c r="D116" s="188"/>
      <c r="E116" s="189"/>
      <c r="F116" s="209">
        <v>10000</v>
      </c>
      <c r="G116" s="38"/>
    </row>
    <row r="117" spans="1:7" ht="12.75" customHeight="1" x14ac:dyDescent="0.25">
      <c r="A117" s="186">
        <v>57</v>
      </c>
      <c r="B117" s="186" t="s">
        <v>327</v>
      </c>
      <c r="C117" s="187" t="s">
        <v>328</v>
      </c>
      <c r="D117" s="188"/>
      <c r="E117" s="189"/>
      <c r="F117" s="209">
        <v>1220</v>
      </c>
      <c r="G117" s="38"/>
    </row>
    <row r="118" spans="1:7" ht="12.75" customHeight="1" x14ac:dyDescent="0.25">
      <c r="A118" s="186">
        <v>58</v>
      </c>
      <c r="B118" s="186" t="s">
        <v>329</v>
      </c>
      <c r="C118" s="187" t="s">
        <v>330</v>
      </c>
      <c r="D118" s="188"/>
      <c r="E118" s="189"/>
      <c r="F118" s="209">
        <v>8950</v>
      </c>
      <c r="G118" s="38"/>
    </row>
    <row r="119" spans="1:7" ht="12.75" customHeight="1" x14ac:dyDescent="0.25">
      <c r="A119" s="186">
        <v>59</v>
      </c>
      <c r="B119" s="186" t="s">
        <v>329</v>
      </c>
      <c r="C119" s="187" t="s">
        <v>331</v>
      </c>
      <c r="D119" s="188"/>
      <c r="E119" s="189"/>
      <c r="F119" s="209">
        <v>3800</v>
      </c>
      <c r="G119" s="38"/>
    </row>
    <row r="120" spans="1:7" ht="12.75" customHeight="1" x14ac:dyDescent="0.25">
      <c r="A120" s="186">
        <v>60</v>
      </c>
      <c r="B120" s="186" t="s">
        <v>332</v>
      </c>
      <c r="C120" s="221" t="s">
        <v>333</v>
      </c>
      <c r="D120" s="188"/>
      <c r="E120" s="189">
        <v>49835</v>
      </c>
      <c r="F120" s="209"/>
      <c r="G120" s="38"/>
    </row>
    <row r="121" spans="1:7" ht="12.75" customHeight="1" x14ac:dyDescent="0.25">
      <c r="A121" s="186">
        <v>61</v>
      </c>
      <c r="B121" s="186" t="s">
        <v>320</v>
      </c>
      <c r="C121" s="187" t="s">
        <v>335</v>
      </c>
      <c r="D121" s="188"/>
      <c r="E121" s="189">
        <v>324.22000000000003</v>
      </c>
      <c r="F121" s="209"/>
      <c r="G121" s="38"/>
    </row>
    <row r="122" spans="1:7" ht="12.75" customHeight="1" x14ac:dyDescent="0.25">
      <c r="A122" s="186"/>
      <c r="B122" s="186" t="s">
        <v>320</v>
      </c>
      <c r="C122" s="187" t="s">
        <v>336</v>
      </c>
      <c r="D122" s="188"/>
      <c r="E122" s="189">
        <v>660</v>
      </c>
      <c r="F122" s="209"/>
      <c r="G122" s="38"/>
    </row>
    <row r="123" spans="1:7" ht="12.75" customHeight="1" x14ac:dyDescent="0.25">
      <c r="A123" s="186"/>
      <c r="B123" s="186" t="s">
        <v>320</v>
      </c>
      <c r="C123" s="187" t="s">
        <v>337</v>
      </c>
      <c r="D123" s="188"/>
      <c r="E123" s="189">
        <v>1000</v>
      </c>
      <c r="F123" s="209"/>
      <c r="G123" s="38"/>
    </row>
    <row r="124" spans="1:7" ht="12.75" customHeight="1" x14ac:dyDescent="0.25">
      <c r="A124" s="186"/>
      <c r="B124" s="186" t="s">
        <v>323</v>
      </c>
      <c r="C124" s="187" t="s">
        <v>350</v>
      </c>
      <c r="D124" s="188"/>
      <c r="E124" s="189">
        <v>400</v>
      </c>
      <c r="F124" s="209"/>
      <c r="G124" s="38"/>
    </row>
    <row r="125" spans="1:7" ht="12.75" customHeight="1" x14ac:dyDescent="0.25">
      <c r="A125" s="186"/>
      <c r="B125" s="186" t="s">
        <v>338</v>
      </c>
      <c r="C125" s="187" t="s">
        <v>339</v>
      </c>
      <c r="D125" s="188"/>
      <c r="E125" s="189">
        <v>21649</v>
      </c>
      <c r="F125" s="209"/>
      <c r="G125" s="38"/>
    </row>
    <row r="126" spans="1:7" ht="12.75" customHeight="1" x14ac:dyDescent="0.25">
      <c r="A126" s="186"/>
      <c r="B126" s="186" t="s">
        <v>340</v>
      </c>
      <c r="C126" s="187" t="s">
        <v>341</v>
      </c>
      <c r="D126" s="188"/>
      <c r="E126" s="189">
        <v>4000</v>
      </c>
      <c r="F126" s="209"/>
      <c r="G126" s="38"/>
    </row>
    <row r="127" spans="1:7" ht="12.75" customHeight="1" x14ac:dyDescent="0.25">
      <c r="A127" s="186"/>
      <c r="B127" s="186" t="s">
        <v>340</v>
      </c>
      <c r="C127" s="187" t="s">
        <v>358</v>
      </c>
      <c r="D127" s="188"/>
      <c r="E127" s="189">
        <v>982.5</v>
      </c>
      <c r="F127" s="209"/>
      <c r="G127" s="38"/>
    </row>
    <row r="128" spans="1:7" ht="12.75" customHeight="1" x14ac:dyDescent="0.25">
      <c r="A128" s="186"/>
      <c r="B128" s="186" t="s">
        <v>320</v>
      </c>
      <c r="C128" s="187" t="s">
        <v>147</v>
      </c>
      <c r="D128" s="188"/>
      <c r="E128" s="189"/>
      <c r="F128" s="209">
        <v>96</v>
      </c>
      <c r="G128" s="220" t="s">
        <v>342</v>
      </c>
    </row>
    <row r="129" spans="1:10" ht="12.75" customHeight="1" x14ac:dyDescent="0.25">
      <c r="A129" s="186">
        <v>62</v>
      </c>
      <c r="B129" s="186" t="s">
        <v>347</v>
      </c>
      <c r="C129" s="187" t="s">
        <v>348</v>
      </c>
      <c r="D129" s="188"/>
      <c r="E129" s="189"/>
      <c r="F129" s="209">
        <v>5700</v>
      </c>
      <c r="G129" s="38"/>
    </row>
    <row r="130" spans="1:10" ht="12.75" customHeight="1" x14ac:dyDescent="0.25">
      <c r="A130" s="186">
        <v>63</v>
      </c>
      <c r="B130" s="186" t="s">
        <v>349</v>
      </c>
      <c r="C130" s="187" t="s">
        <v>244</v>
      </c>
      <c r="D130" s="188"/>
      <c r="E130" s="189">
        <v>1000</v>
      </c>
      <c r="F130" s="209"/>
      <c r="G130" s="38"/>
    </row>
    <row r="131" spans="1:10" ht="12.75" customHeight="1" x14ac:dyDescent="0.25">
      <c r="A131" s="186"/>
      <c r="B131" s="186" t="s">
        <v>351</v>
      </c>
      <c r="C131" s="187" t="s">
        <v>147</v>
      </c>
      <c r="D131" s="188"/>
      <c r="E131" s="189"/>
      <c r="F131" s="209">
        <v>2.5</v>
      </c>
      <c r="G131" s="38"/>
    </row>
    <row r="132" spans="1:10" ht="12.75" customHeight="1" x14ac:dyDescent="0.25">
      <c r="A132" s="186"/>
      <c r="B132" s="192" t="s">
        <v>351</v>
      </c>
      <c r="C132" s="187" t="s">
        <v>352</v>
      </c>
      <c r="D132" s="188"/>
      <c r="E132" s="189">
        <v>48.18</v>
      </c>
      <c r="F132" s="209"/>
      <c r="G132" s="38"/>
    </row>
    <row r="133" spans="1:10" ht="17.25" customHeight="1" thickBot="1" x14ac:dyDescent="0.3">
      <c r="A133" s="10"/>
      <c r="B133" s="10"/>
      <c r="C133" s="45"/>
      <c r="D133" s="33"/>
      <c r="E133" s="50">
        <f>SUM(E4:E132)</f>
        <v>353674.92</v>
      </c>
      <c r="F133" s="210">
        <f>SUM(F4:F132)</f>
        <v>236063.73</v>
      </c>
      <c r="G133" s="149" t="s">
        <v>5</v>
      </c>
    </row>
    <row r="134" spans="1:10" ht="15" customHeight="1" x14ac:dyDescent="0.25">
      <c r="A134" s="58"/>
      <c r="B134" s="107"/>
      <c r="C134" s="52"/>
      <c r="D134" s="92" t="s">
        <v>128</v>
      </c>
      <c r="E134" s="53"/>
      <c r="F134" s="211">
        <f>SUM(E133-F133)</f>
        <v>117611.18999999997</v>
      </c>
      <c r="G134" s="84">
        <v>117611.19</v>
      </c>
      <c r="H134" s="102" t="s">
        <v>353</v>
      </c>
    </row>
    <row r="135" spans="1:10" ht="15.75" customHeight="1" thickBot="1" x14ac:dyDescent="0.3">
      <c r="A135" s="56"/>
      <c r="B135" s="56"/>
      <c r="C135" s="91" t="s">
        <v>199</v>
      </c>
      <c r="D135" s="57">
        <f>E4</f>
        <v>41542.58</v>
      </c>
      <c r="E135" s="203" t="s">
        <v>3</v>
      </c>
      <c r="F135" s="212">
        <f>SUM(F134-D135)</f>
        <v>76068.609999999971</v>
      </c>
      <c r="G135" s="85">
        <f>F134</f>
        <v>117611.18999999997</v>
      </c>
      <c r="H135" s="102" t="s">
        <v>74</v>
      </c>
    </row>
    <row r="136" spans="1:10" x14ac:dyDescent="0.25">
      <c r="A136" s="3"/>
      <c r="B136" s="3"/>
      <c r="C136" s="89"/>
      <c r="D136" s="94"/>
      <c r="E136" s="51"/>
      <c r="F136" s="152" t="s">
        <v>80</v>
      </c>
      <c r="G136" s="153">
        <f>F134-G134</f>
        <v>0</v>
      </c>
      <c r="H136" s="87"/>
      <c r="I136" s="87"/>
      <c r="J136" s="87"/>
    </row>
    <row r="137" spans="1:10" x14ac:dyDescent="0.25">
      <c r="B137" s="135" t="s">
        <v>53</v>
      </c>
      <c r="C137" s="136">
        <f ca="1">TODAY()</f>
        <v>43474</v>
      </c>
      <c r="D137" s="51"/>
      <c r="E137" s="147"/>
      <c r="F137" s="55"/>
      <c r="G137" s="87"/>
    </row>
    <row r="138" spans="1:10" x14ac:dyDescent="0.25">
      <c r="D138"/>
      <c r="E138" s="150"/>
      <c r="F138" s="148"/>
      <c r="G138" s="88"/>
    </row>
    <row r="139" spans="1:10" x14ac:dyDescent="0.25">
      <c r="C139" s="37"/>
      <c r="D139"/>
      <c r="E139"/>
      <c r="F139"/>
      <c r="G139" s="88"/>
    </row>
    <row r="140" spans="1:10" x14ac:dyDescent="0.25">
      <c r="C140" s="12" t="s">
        <v>7</v>
      </c>
      <c r="D140"/>
      <c r="E140"/>
      <c r="F140"/>
      <c r="G140"/>
    </row>
    <row r="141" spans="1:10" x14ac:dyDescent="0.25">
      <c r="C141" s="36" t="s">
        <v>9</v>
      </c>
      <c r="D141"/>
      <c r="E141"/>
      <c r="F141"/>
      <c r="G141"/>
    </row>
    <row r="142" spans="1:10" x14ac:dyDescent="0.25">
      <c r="C142" s="36"/>
    </row>
    <row r="143" spans="1:10" x14ac:dyDescent="0.25">
      <c r="C143" s="36"/>
    </row>
    <row r="144" spans="1:10" x14ac:dyDescent="0.25">
      <c r="C144" s="36"/>
    </row>
  </sheetData>
  <phoneticPr fontId="0" type="noConversion"/>
  <pageMargins left="0.59055118110236227" right="0" top="0.39370078740157483" bottom="0.19685039370078741" header="0.51181102362204722" footer="0.51181102362204722"/>
  <pageSetup paperSize="9" fitToHeight="0" orientation="portrait" horizontalDpi="4294967292" verticalDpi="4294967292" r:id="rId1"/>
  <headerFooter alignWithMargins="0">
    <oddHeader>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tabSelected="1" zoomScale="79" zoomScaleNormal="70" workbookViewId="0">
      <selection activeCell="A36" sqref="A1:G36"/>
    </sheetView>
  </sheetViews>
  <sheetFormatPr baseColWidth="10" defaultColWidth="9.21875" defaultRowHeight="13.2" x14ac:dyDescent="0.25"/>
  <cols>
    <col min="1" max="1" width="48.21875" style="2" customWidth="1"/>
    <col min="2" max="2" width="10.44140625" style="4" customWidth="1"/>
    <col min="3" max="3" width="46.77734375" style="5" customWidth="1"/>
    <col min="4" max="4" width="10.77734375" style="6" customWidth="1"/>
    <col min="5" max="5" width="3.21875" style="6" customWidth="1"/>
    <col min="6" max="6" width="9.109375" style="6" customWidth="1"/>
    <col min="7" max="7" width="10.77734375" style="6" customWidth="1"/>
    <col min="8" max="16384" width="9.21875" style="2"/>
  </cols>
  <sheetData>
    <row r="1" spans="1:13" ht="30" customHeight="1" x14ac:dyDescent="0.3">
      <c r="B1" s="46" t="s">
        <v>343</v>
      </c>
      <c r="C1" s="13"/>
      <c r="D1" s="13"/>
      <c r="E1" s="13"/>
      <c r="F1" s="13"/>
      <c r="G1" s="13"/>
      <c r="H1" s="14"/>
      <c r="I1" s="14"/>
      <c r="J1" s="14"/>
      <c r="K1" s="14"/>
      <c r="L1" s="14"/>
    </row>
    <row r="2" spans="1:13" ht="30" customHeight="1" x14ac:dyDescent="0.3">
      <c r="A2" s="25"/>
      <c r="B2" s="162" t="s">
        <v>88</v>
      </c>
      <c r="C2" s="13"/>
      <c r="D2" s="13"/>
      <c r="E2" s="13"/>
      <c r="F2" s="13"/>
      <c r="G2" s="13"/>
      <c r="H2" s="14"/>
      <c r="I2" s="14"/>
      <c r="J2" s="14"/>
      <c r="K2" s="14"/>
      <c r="L2" s="14"/>
    </row>
    <row r="3" spans="1:13" ht="21.75" customHeight="1" x14ac:dyDescent="0.25">
      <c r="A3" s="90" t="s">
        <v>344</v>
      </c>
      <c r="B3" s="15"/>
      <c r="C3" s="32" t="s">
        <v>129</v>
      </c>
      <c r="D3" s="16"/>
      <c r="E3" s="225"/>
      <c r="F3" s="116"/>
      <c r="G3" s="116"/>
      <c r="H3" s="14"/>
      <c r="I3" s="14"/>
      <c r="J3" s="14"/>
      <c r="K3" s="14"/>
      <c r="L3" s="14"/>
    </row>
    <row r="4" spans="1:13" ht="12.75" customHeight="1" x14ac:dyDescent="0.25">
      <c r="A4" s="18"/>
      <c r="B4" s="17"/>
      <c r="C4" s="18"/>
      <c r="D4" s="19"/>
      <c r="E4" s="226"/>
      <c r="F4" s="117"/>
      <c r="G4" s="117"/>
      <c r="H4" s="14"/>
      <c r="I4" s="14"/>
      <c r="J4" s="14"/>
      <c r="K4" s="14"/>
      <c r="L4" s="14"/>
    </row>
    <row r="5" spans="1:13" ht="20.25" customHeight="1" x14ac:dyDescent="0.25">
      <c r="A5" s="26"/>
      <c r="B5" s="28"/>
      <c r="C5" s="26"/>
      <c r="D5" s="27"/>
      <c r="E5" s="227"/>
      <c r="F5" s="28"/>
      <c r="G5" s="28"/>
      <c r="H5" s="14"/>
      <c r="I5" s="14"/>
      <c r="J5" s="14"/>
      <c r="K5" s="14"/>
      <c r="L5" s="14"/>
    </row>
    <row r="6" spans="1:13" ht="16.5" customHeight="1" x14ac:dyDescent="0.25">
      <c r="A6" s="29" t="s">
        <v>345</v>
      </c>
      <c r="B6" s="28">
        <v>117611</v>
      </c>
      <c r="C6" s="29" t="s">
        <v>131</v>
      </c>
      <c r="D6" s="27">
        <v>41542.58</v>
      </c>
      <c r="E6" s="227"/>
      <c r="F6" s="28"/>
      <c r="G6" s="28"/>
      <c r="H6" s="14"/>
      <c r="I6" s="14"/>
      <c r="J6" s="14"/>
      <c r="K6" s="14"/>
      <c r="L6" s="14"/>
      <c r="M6" s="27"/>
    </row>
    <row r="7" spans="1:13" ht="16.5" customHeight="1" x14ac:dyDescent="0.25">
      <c r="A7" s="29" t="s">
        <v>116</v>
      </c>
      <c r="B7" s="174">
        <v>6.68</v>
      </c>
      <c r="C7" s="29" t="s">
        <v>86</v>
      </c>
      <c r="D7" s="223">
        <v>6.68</v>
      </c>
      <c r="E7" s="227"/>
      <c r="F7" s="28"/>
      <c r="G7" s="28"/>
      <c r="H7" s="14"/>
      <c r="I7" s="14"/>
      <c r="J7" s="14"/>
      <c r="K7" s="14"/>
      <c r="L7" s="14"/>
      <c r="M7" s="27"/>
    </row>
    <row r="8" spans="1:13" ht="16.5" customHeight="1" x14ac:dyDescent="0.25">
      <c r="A8" s="29" t="s">
        <v>56</v>
      </c>
      <c r="B8" s="28">
        <v>4108</v>
      </c>
      <c r="C8" s="29" t="s">
        <v>56</v>
      </c>
      <c r="D8" s="27">
        <v>4108</v>
      </c>
      <c r="E8" s="227"/>
      <c r="F8" s="28"/>
      <c r="G8" s="28"/>
      <c r="H8" s="14"/>
      <c r="I8" s="14"/>
      <c r="J8" s="14"/>
      <c r="K8" s="14"/>
      <c r="L8" s="14"/>
      <c r="M8" s="28"/>
    </row>
    <row r="9" spans="1:13" ht="16.5" customHeight="1" x14ac:dyDescent="0.25">
      <c r="A9" s="29"/>
      <c r="B9" s="28"/>
      <c r="C9" s="29" t="s">
        <v>57</v>
      </c>
      <c r="D9" s="27">
        <v>0</v>
      </c>
      <c r="E9" s="227"/>
      <c r="G9" s="28"/>
      <c r="H9" s="14"/>
      <c r="I9" s="14"/>
      <c r="J9" s="14"/>
      <c r="K9" s="14"/>
      <c r="L9" s="14"/>
      <c r="M9" s="28"/>
    </row>
    <row r="10" spans="1:13" ht="16.5" customHeight="1" x14ac:dyDescent="0.25">
      <c r="A10" s="29"/>
      <c r="B10" s="28"/>
      <c r="C10" s="29"/>
      <c r="D10" s="27"/>
      <c r="E10" s="227"/>
      <c r="F10" s="28"/>
      <c r="G10" s="28"/>
      <c r="H10" s="14"/>
      <c r="I10" s="14"/>
      <c r="J10" s="14"/>
      <c r="K10" s="14"/>
      <c r="L10" s="14"/>
      <c r="M10" s="28"/>
    </row>
    <row r="11" spans="1:13" ht="16.5" customHeight="1" x14ac:dyDescent="0.3">
      <c r="A11" s="130" t="s">
        <v>50</v>
      </c>
      <c r="B11" s="28"/>
      <c r="C11" s="29" t="s">
        <v>132</v>
      </c>
      <c r="D11" s="224">
        <v>36160</v>
      </c>
      <c r="E11" s="227"/>
      <c r="F11" s="27"/>
      <c r="H11" s="14"/>
      <c r="I11" s="14"/>
      <c r="J11" s="14"/>
      <c r="K11" s="14"/>
      <c r="L11" s="14"/>
      <c r="M11" s="28"/>
    </row>
    <row r="12" spans="1:13" ht="16.5" customHeight="1" x14ac:dyDescent="0.25">
      <c r="A12" s="29" t="s">
        <v>356</v>
      </c>
      <c r="B12" s="28">
        <v>1000</v>
      </c>
      <c r="C12" s="29"/>
      <c r="D12" s="27"/>
      <c r="E12" s="227"/>
      <c r="F12" s="28"/>
      <c r="G12" s="28"/>
      <c r="H12" s="14"/>
      <c r="I12" s="28"/>
      <c r="J12" s="14"/>
      <c r="K12" s="14"/>
      <c r="L12" s="14"/>
      <c r="M12" s="28"/>
    </row>
    <row r="13" spans="1:13" ht="16.5" customHeight="1" x14ac:dyDescent="0.25">
      <c r="A13" s="29"/>
      <c r="B13" s="28"/>
      <c r="C13" s="29"/>
      <c r="D13" s="27"/>
      <c r="E13" s="227"/>
      <c r="F13" s="28"/>
      <c r="G13" s="28"/>
      <c r="H13" s="14"/>
      <c r="I13" s="28"/>
      <c r="J13" s="14"/>
      <c r="K13" s="14"/>
      <c r="L13" s="14"/>
      <c r="M13" s="28"/>
    </row>
    <row r="14" spans="1:13" ht="16.5" customHeight="1" x14ac:dyDescent="0.25">
      <c r="A14" s="29"/>
      <c r="B14" s="28"/>
      <c r="C14" s="29"/>
      <c r="D14" s="27"/>
      <c r="E14" s="227"/>
      <c r="F14" s="28"/>
      <c r="G14" s="28"/>
      <c r="H14" s="14"/>
      <c r="I14" s="28"/>
      <c r="J14" s="14"/>
      <c r="K14" s="14"/>
      <c r="L14" s="14"/>
      <c r="M14" s="28"/>
    </row>
    <row r="15" spans="1:13" ht="15.75" customHeight="1" x14ac:dyDescent="0.3">
      <c r="A15" s="130" t="s">
        <v>49</v>
      </c>
      <c r="B15" s="28"/>
      <c r="C15" s="39"/>
      <c r="D15" s="44"/>
      <c r="E15" s="228"/>
      <c r="F15" s="118"/>
      <c r="G15" s="28"/>
      <c r="H15" s="14"/>
      <c r="I15" s="28"/>
      <c r="J15" s="14"/>
      <c r="K15" s="14"/>
      <c r="L15" s="14"/>
    </row>
    <row r="16" spans="1:13" ht="15.75" customHeight="1" x14ac:dyDescent="0.3">
      <c r="A16" s="29" t="s">
        <v>355</v>
      </c>
      <c r="B16" s="28">
        <v>-3400</v>
      </c>
      <c r="C16" s="29" t="s">
        <v>103</v>
      </c>
      <c r="D16" s="40">
        <f>SUM(D6:D15)</f>
        <v>81817.260000000009</v>
      </c>
      <c r="E16" s="229"/>
      <c r="F16" s="119"/>
      <c r="G16" s="28"/>
      <c r="H16" s="14"/>
      <c r="I16" s="28"/>
      <c r="J16" s="14"/>
      <c r="K16" s="14"/>
      <c r="L16" s="14"/>
    </row>
    <row r="17" spans="1:15" ht="15.75" customHeight="1" x14ac:dyDescent="0.25">
      <c r="A17" s="29"/>
      <c r="B17" s="28"/>
      <c r="C17" s="39"/>
      <c r="D17" s="44"/>
      <c r="E17" s="228"/>
      <c r="F17" s="118"/>
      <c r="G17" s="28"/>
      <c r="H17" s="14"/>
      <c r="I17" s="28"/>
      <c r="J17" s="14"/>
      <c r="K17" s="14"/>
      <c r="L17" s="14"/>
    </row>
    <row r="18" spans="1:15" ht="15.75" customHeight="1" x14ac:dyDescent="0.25">
      <c r="A18" s="29"/>
      <c r="B18" s="28"/>
      <c r="C18" s="39"/>
      <c r="D18" s="44"/>
      <c r="E18" s="228"/>
      <c r="F18" s="28" t="s">
        <v>114</v>
      </c>
      <c r="G18" s="28"/>
      <c r="H18" s="14"/>
      <c r="I18" s="134"/>
      <c r="J18" s="14"/>
      <c r="K18" s="14"/>
      <c r="L18" s="14"/>
    </row>
    <row r="19" spans="1:15" ht="18.600000000000001" customHeight="1" x14ac:dyDescent="0.3">
      <c r="A19" s="21"/>
      <c r="B19" s="28"/>
      <c r="C19" s="42" t="s">
        <v>286</v>
      </c>
      <c r="D19" s="43">
        <f>B20-D16</f>
        <v>37508.419999999984</v>
      </c>
      <c r="E19" s="229"/>
      <c r="F19" s="134">
        <v>37508</v>
      </c>
      <c r="G19" s="168" t="s">
        <v>102</v>
      </c>
      <c r="H19" s="14"/>
      <c r="I19" s="14"/>
      <c r="J19" s="14"/>
      <c r="K19" s="14"/>
      <c r="L19" s="14"/>
    </row>
    <row r="20" spans="1:15" ht="16.5" customHeight="1" x14ac:dyDescent="0.3">
      <c r="A20" s="22" t="s">
        <v>2</v>
      </c>
      <c r="B20" s="41">
        <f>SUM(B5:B19)</f>
        <v>119325.68</v>
      </c>
      <c r="C20" s="18" t="s">
        <v>2</v>
      </c>
      <c r="D20" s="59">
        <f>D16+D19</f>
        <v>119325.68</v>
      </c>
      <c r="E20" s="229"/>
      <c r="F20" s="216">
        <f>D19-F19</f>
        <v>0.41999999998370185</v>
      </c>
      <c r="G20" s="217" t="s">
        <v>113</v>
      </c>
      <c r="H20" s="14"/>
      <c r="K20" s="14"/>
      <c r="L20" s="14"/>
      <c r="M20" s="34"/>
      <c r="O20" s="8"/>
    </row>
    <row r="21" spans="1:15" ht="16.5" customHeight="1" x14ac:dyDescent="0.25">
      <c r="A21" s="20"/>
      <c r="B21" s="28"/>
      <c r="C21" s="122"/>
      <c r="D21" s="123"/>
      <c r="E21" s="28"/>
      <c r="F21" s="28"/>
      <c r="G21" s="28"/>
      <c r="K21" s="14"/>
      <c r="L21" s="14"/>
    </row>
    <row r="22" spans="1:15" ht="16.5" customHeight="1" x14ac:dyDescent="0.25">
      <c r="A22" s="20" t="s">
        <v>104</v>
      </c>
      <c r="B22" s="28"/>
      <c r="E22" s="28"/>
      <c r="F22" s="28"/>
      <c r="G22" s="28"/>
      <c r="H22" s="14"/>
      <c r="I22" s="14"/>
      <c r="J22" s="14"/>
      <c r="K22" s="14"/>
      <c r="L22" s="14"/>
    </row>
    <row r="23" spans="1:15" ht="12.75" customHeight="1" x14ac:dyDescent="0.25">
      <c r="A23" s="20" t="s">
        <v>124</v>
      </c>
      <c r="B23" s="117" t="s">
        <v>48</v>
      </c>
      <c r="C23" s="20"/>
      <c r="D23" s="20"/>
      <c r="E23" s="13"/>
      <c r="F23" s="13"/>
      <c r="G23" s="13"/>
      <c r="H23" s="14"/>
      <c r="I23" s="14"/>
      <c r="J23" s="14"/>
      <c r="K23" s="14"/>
      <c r="L23" s="14"/>
    </row>
    <row r="24" spans="1:15" ht="15" x14ac:dyDescent="0.25">
      <c r="A24" s="1"/>
      <c r="B24" s="104" t="s">
        <v>40</v>
      </c>
      <c r="C24" s="124"/>
      <c r="D24" s="125"/>
      <c r="E24" s="24"/>
      <c r="F24" s="24"/>
      <c r="G24" s="24"/>
      <c r="H24" s="14"/>
      <c r="I24" s="14"/>
      <c r="J24" s="14"/>
      <c r="K24" s="14"/>
      <c r="L24" s="14"/>
    </row>
    <row r="25" spans="1:15" ht="15" x14ac:dyDescent="0.25">
      <c r="B25" s="93" t="s">
        <v>41</v>
      </c>
      <c r="C25" s="23"/>
      <c r="D25" s="109"/>
      <c r="E25" s="109"/>
      <c r="F25" s="109"/>
      <c r="G25" s="109"/>
      <c r="H25" s="14"/>
      <c r="I25" s="14"/>
      <c r="J25" s="14"/>
      <c r="K25" s="14"/>
      <c r="L25" s="14"/>
    </row>
    <row r="26" spans="1:15" ht="15" x14ac:dyDescent="0.25">
      <c r="B26" s="93" t="s">
        <v>10</v>
      </c>
      <c r="C26" s="23"/>
      <c r="D26" s="109"/>
      <c r="E26" s="109"/>
      <c r="F26" s="109"/>
      <c r="G26" s="109"/>
      <c r="H26" s="14"/>
      <c r="I26" s="14"/>
      <c r="J26" s="14"/>
      <c r="K26" s="14"/>
      <c r="L26" s="14"/>
    </row>
    <row r="27" spans="1:15" ht="15" x14ac:dyDescent="0.25">
      <c r="B27" s="12"/>
      <c r="C27" s="23"/>
      <c r="D27" s="24"/>
      <c r="E27" s="24"/>
      <c r="F27" s="24"/>
      <c r="G27" s="24"/>
      <c r="H27" s="14"/>
      <c r="I27" s="14"/>
      <c r="J27" s="14"/>
      <c r="K27" s="14"/>
      <c r="L27" s="14"/>
    </row>
    <row r="28" spans="1:15" ht="15" x14ac:dyDescent="0.25">
      <c r="C28" s="14"/>
      <c r="D28" s="24"/>
      <c r="E28" s="24"/>
      <c r="F28" s="24"/>
      <c r="G28" s="24"/>
      <c r="H28" s="14"/>
      <c r="I28" s="14"/>
      <c r="J28" s="14"/>
      <c r="K28" s="14"/>
      <c r="L28" s="14"/>
    </row>
    <row r="29" spans="1:15" ht="15" x14ac:dyDescent="0.25">
      <c r="C29" s="23"/>
      <c r="D29" s="24"/>
      <c r="E29" s="24"/>
      <c r="F29" s="24"/>
      <c r="G29" s="24"/>
      <c r="H29" s="14"/>
      <c r="I29" s="14"/>
      <c r="J29" s="14"/>
      <c r="K29" s="14"/>
      <c r="L29" s="14"/>
    </row>
    <row r="30" spans="1:15" ht="12" customHeight="1" x14ac:dyDescent="0.25">
      <c r="C30" s="23"/>
      <c r="D30" s="24"/>
      <c r="E30" s="24"/>
      <c r="F30" s="24"/>
      <c r="G30" s="24"/>
      <c r="H30" s="14"/>
      <c r="I30" s="14"/>
      <c r="J30" s="14"/>
      <c r="K30" s="14"/>
      <c r="L30" s="14"/>
    </row>
    <row r="31" spans="1:15" ht="15" x14ac:dyDescent="0.25">
      <c r="A31" s="93" t="s">
        <v>346</v>
      </c>
      <c r="C31" s="23"/>
      <c r="D31" s="24"/>
      <c r="E31" s="24"/>
      <c r="F31" s="24"/>
      <c r="G31" s="24"/>
      <c r="H31" s="14"/>
      <c r="I31" s="14"/>
      <c r="J31" s="14"/>
      <c r="K31" s="14"/>
      <c r="L31" s="14"/>
    </row>
    <row r="32" spans="1:15" ht="24.75" customHeight="1" x14ac:dyDescent="0.25">
      <c r="A32" s="105" t="s">
        <v>42</v>
      </c>
      <c r="B32" s="12"/>
      <c r="C32" s="23"/>
      <c r="D32" s="24"/>
      <c r="E32" s="24"/>
      <c r="F32" s="24"/>
      <c r="G32" s="24"/>
      <c r="H32" s="14"/>
      <c r="I32" s="14"/>
      <c r="J32" s="14"/>
      <c r="K32" s="14"/>
      <c r="L32" s="14"/>
    </row>
    <row r="33" spans="1:12" ht="15" x14ac:dyDescent="0.25">
      <c r="A33" s="86" t="s">
        <v>7</v>
      </c>
      <c r="B33" s="12"/>
      <c r="C33" s="23"/>
      <c r="D33" s="24"/>
      <c r="E33" s="24"/>
      <c r="F33" s="24"/>
      <c r="G33" s="24"/>
      <c r="H33" s="14"/>
      <c r="I33" s="14"/>
      <c r="J33" s="14"/>
      <c r="K33" s="14"/>
      <c r="L33" s="14"/>
    </row>
    <row r="34" spans="1:12" ht="15" x14ac:dyDescent="0.25">
      <c r="A34" s="12" t="s">
        <v>9</v>
      </c>
      <c r="B34" s="12"/>
      <c r="C34" s="23"/>
      <c r="D34" s="24"/>
      <c r="E34" s="24"/>
      <c r="F34" s="24"/>
      <c r="G34" s="24"/>
      <c r="H34" s="14"/>
      <c r="I34" s="14"/>
      <c r="J34" s="14"/>
      <c r="K34" s="14"/>
      <c r="L34" s="14"/>
    </row>
    <row r="35" spans="1:12" ht="15" x14ac:dyDescent="0.25">
      <c r="A35" s="12" t="s">
        <v>10</v>
      </c>
      <c r="B35" s="12"/>
      <c r="C35" s="23"/>
      <c r="D35" s="24"/>
      <c r="E35" s="24"/>
      <c r="F35" s="24"/>
      <c r="G35" s="24"/>
      <c r="H35" s="14"/>
      <c r="I35" s="14"/>
      <c r="J35" s="14"/>
      <c r="K35" s="14"/>
      <c r="L35" s="14"/>
    </row>
    <row r="36" spans="1:12" ht="18" customHeight="1" x14ac:dyDescent="0.25">
      <c r="B36" s="12"/>
      <c r="C36" s="23"/>
      <c r="D36" s="24"/>
      <c r="E36" s="24"/>
      <c r="F36" s="24"/>
      <c r="G36" s="24"/>
      <c r="H36" s="14"/>
      <c r="I36" s="14"/>
      <c r="J36" s="14"/>
      <c r="K36" s="14"/>
      <c r="L36" s="14"/>
    </row>
    <row r="37" spans="1:12" ht="12.75" customHeight="1" x14ac:dyDescent="0.25">
      <c r="B37" s="12"/>
      <c r="C37" s="23"/>
      <c r="D37" s="24"/>
      <c r="E37" s="24"/>
      <c r="F37" s="24"/>
      <c r="G37" s="24"/>
      <c r="H37" s="14"/>
      <c r="I37" s="14"/>
      <c r="J37" s="14"/>
      <c r="K37" s="14"/>
      <c r="L37" s="14"/>
    </row>
    <row r="38" spans="1:12" ht="12" customHeight="1" x14ac:dyDescent="0.25">
      <c r="B38" s="12"/>
      <c r="C38" s="23"/>
      <c r="D38" s="24"/>
      <c r="E38" s="24"/>
      <c r="F38" s="24"/>
      <c r="G38" s="24"/>
      <c r="H38" s="14"/>
      <c r="I38" s="14"/>
      <c r="J38" s="14"/>
      <c r="K38" s="14"/>
      <c r="L38" s="14"/>
    </row>
  </sheetData>
  <phoneticPr fontId="0" type="noConversion"/>
  <pageMargins left="0.55118110236220474" right="0" top="1.6929133858267718" bottom="0.51181102362204722" header="0.51181102362204722" footer="0.31496062992125984"/>
  <pageSetup paperSize="9" scale="83" fitToHeight="0" orientation="portrait" horizontalDpi="4294967292" verticalDpi="4294967292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9"/>
  <sheetViews>
    <sheetView topLeftCell="A30" zoomScale="115" zoomScaleNormal="115" workbookViewId="0">
      <selection sqref="A1:N56"/>
    </sheetView>
  </sheetViews>
  <sheetFormatPr baseColWidth="10" defaultColWidth="9.21875" defaultRowHeight="13.2" x14ac:dyDescent="0.25"/>
  <cols>
    <col min="1" max="1" width="21.6640625" style="2" customWidth="1"/>
    <col min="2" max="2" width="7.88671875" style="4" customWidth="1"/>
    <col min="3" max="3" width="9.88671875" style="6" customWidth="1"/>
    <col min="4" max="4" width="9.88671875" style="2" customWidth="1"/>
    <col min="5" max="5" width="8.5546875" style="2" customWidth="1"/>
    <col min="6" max="6" width="8.44140625" style="2" customWidth="1"/>
    <col min="7" max="7" width="9.33203125" style="2" customWidth="1"/>
    <col min="8" max="8" width="9.44140625" style="2" customWidth="1"/>
    <col min="9" max="9" width="8.21875" style="2" customWidth="1"/>
    <col min="10" max="10" width="8.6640625" style="2" customWidth="1"/>
    <col min="11" max="11" width="9.6640625" style="2" customWidth="1"/>
    <col min="12" max="12" width="10.44140625" style="2" customWidth="1"/>
    <col min="13" max="13" width="8.21875" style="2" customWidth="1"/>
    <col min="14" max="14" width="8" style="2" customWidth="1"/>
    <col min="15" max="16384" width="9.21875" style="2"/>
  </cols>
  <sheetData>
    <row r="1" spans="1:14" ht="18" customHeight="1" thickBot="1" x14ac:dyDescent="0.35">
      <c r="A1" s="25" t="s">
        <v>11</v>
      </c>
      <c r="B1" s="25" t="s">
        <v>130</v>
      </c>
      <c r="C1" s="25"/>
      <c r="D1" s="60"/>
      <c r="E1" s="60"/>
      <c r="F1" s="60"/>
      <c r="G1" s="60"/>
      <c r="H1" s="60"/>
      <c r="I1" s="60"/>
      <c r="J1" s="60"/>
      <c r="K1" s="61"/>
    </row>
    <row r="2" spans="1:14" ht="40.200000000000003" customHeight="1" thickTop="1" x14ac:dyDescent="0.25">
      <c r="A2" s="163" t="s">
        <v>88</v>
      </c>
      <c r="B2" s="62" t="s">
        <v>12</v>
      </c>
      <c r="C2" s="132" t="s">
        <v>136</v>
      </c>
      <c r="D2" s="167" t="s">
        <v>133</v>
      </c>
      <c r="E2" s="132" t="s">
        <v>138</v>
      </c>
      <c r="F2" s="127" t="s">
        <v>141</v>
      </c>
      <c r="G2" s="127" t="s">
        <v>226</v>
      </c>
      <c r="H2" s="169" t="s">
        <v>287</v>
      </c>
      <c r="I2" s="127" t="s">
        <v>289</v>
      </c>
      <c r="J2" s="127" t="s">
        <v>290</v>
      </c>
      <c r="K2" s="262">
        <v>2018</v>
      </c>
      <c r="L2" s="63">
        <v>2018</v>
      </c>
      <c r="M2" s="276">
        <v>2017</v>
      </c>
      <c r="N2" s="246">
        <v>2016</v>
      </c>
    </row>
    <row r="3" spans="1:14" ht="26.55" customHeight="1" thickBot="1" x14ac:dyDescent="0.3">
      <c r="A3" s="64"/>
      <c r="B3" s="65" t="s">
        <v>51</v>
      </c>
      <c r="C3" s="170" t="s">
        <v>137</v>
      </c>
      <c r="D3" s="170" t="s">
        <v>134</v>
      </c>
      <c r="E3" s="137" t="s">
        <v>139</v>
      </c>
      <c r="F3" s="137" t="s">
        <v>140</v>
      </c>
      <c r="G3" s="137" t="s">
        <v>225</v>
      </c>
      <c r="H3" s="170" t="s">
        <v>248</v>
      </c>
      <c r="I3" s="137" t="s">
        <v>288</v>
      </c>
      <c r="J3" s="137" t="s">
        <v>291</v>
      </c>
      <c r="K3" s="263" t="s">
        <v>34</v>
      </c>
      <c r="L3" s="126" t="s">
        <v>47</v>
      </c>
      <c r="M3" s="277" t="s">
        <v>34</v>
      </c>
      <c r="N3" s="247" t="s">
        <v>34</v>
      </c>
    </row>
    <row r="4" spans="1:14" ht="13.5" customHeight="1" thickTop="1" x14ac:dyDescent="0.25">
      <c r="A4" s="66" t="s">
        <v>13</v>
      </c>
      <c r="B4" s="67"/>
      <c r="C4" s="68"/>
      <c r="D4" s="68"/>
      <c r="E4" s="78"/>
      <c r="F4" s="78"/>
      <c r="G4" s="78"/>
      <c r="H4" s="78"/>
      <c r="I4" s="78"/>
      <c r="J4" s="182"/>
      <c r="K4" s="264"/>
      <c r="L4" s="69"/>
      <c r="M4" s="278"/>
      <c r="N4" s="248"/>
    </row>
    <row r="5" spans="1:14" ht="14.25" customHeight="1" x14ac:dyDescent="0.25">
      <c r="A5" s="7" t="s">
        <v>14</v>
      </c>
      <c r="B5" s="111"/>
      <c r="C5" s="111">
        <v>23000</v>
      </c>
      <c r="D5" s="111"/>
      <c r="E5" s="120">
        <v>20000</v>
      </c>
      <c r="F5" s="121"/>
      <c r="G5" s="121"/>
      <c r="H5" s="121">
        <v>30000</v>
      </c>
      <c r="I5" s="121"/>
      <c r="J5" s="185"/>
      <c r="K5" s="265">
        <f>SUM(B5:J5)</f>
        <v>73000</v>
      </c>
      <c r="L5" s="70">
        <v>43000</v>
      </c>
      <c r="M5" s="279">
        <v>106985</v>
      </c>
      <c r="N5" s="249">
        <v>40000</v>
      </c>
    </row>
    <row r="6" spans="1:14" ht="13.5" customHeight="1" x14ac:dyDescent="0.25">
      <c r="A6" s="7" t="s">
        <v>15</v>
      </c>
      <c r="B6" s="111"/>
      <c r="C6" s="111"/>
      <c r="D6" s="111">
        <f>8400+6600+3000</f>
        <v>18000</v>
      </c>
      <c r="E6" s="112"/>
      <c r="F6" s="78">
        <f>800+3300</f>
        <v>4100</v>
      </c>
      <c r="G6" s="121">
        <f>3900+600+5700+3600</f>
        <v>13800</v>
      </c>
      <c r="H6" s="78"/>
      <c r="I6" s="121">
        <f>1000+4200+1600+3000+100</f>
        <v>9900</v>
      </c>
      <c r="J6" s="183">
        <f>67990</f>
        <v>67990</v>
      </c>
      <c r="K6" s="265">
        <f t="shared" ref="K6:K21" si="0">SUM(B6:J6)</f>
        <v>113790</v>
      </c>
      <c r="L6" s="70">
        <v>135000</v>
      </c>
      <c r="M6" s="279">
        <v>174980</v>
      </c>
      <c r="N6" s="249">
        <v>67330</v>
      </c>
    </row>
    <row r="7" spans="1:14" ht="13.5" customHeight="1" x14ac:dyDescent="0.25">
      <c r="A7" s="89" t="s">
        <v>360</v>
      </c>
      <c r="B7" s="111"/>
      <c r="C7" s="111"/>
      <c r="D7" s="111"/>
      <c r="E7" s="112"/>
      <c r="F7" s="78"/>
      <c r="G7" s="121"/>
      <c r="H7" s="78"/>
      <c r="I7" s="121"/>
      <c r="J7" s="183"/>
      <c r="K7" s="265"/>
      <c r="L7" s="70"/>
      <c r="M7" s="279">
        <v>62000</v>
      </c>
      <c r="N7" s="249"/>
    </row>
    <row r="8" spans="1:14" ht="13.5" customHeight="1" x14ac:dyDescent="0.25">
      <c r="A8" s="231" t="s">
        <v>35</v>
      </c>
      <c r="B8" s="232"/>
      <c r="C8" s="232"/>
      <c r="D8" s="232">
        <v>3000</v>
      </c>
      <c r="E8" s="233"/>
      <c r="F8" s="234"/>
      <c r="G8" s="234">
        <v>3000</v>
      </c>
      <c r="H8" s="234"/>
      <c r="I8" s="234">
        <v>2000</v>
      </c>
      <c r="J8" s="235">
        <v>4000</v>
      </c>
      <c r="K8" s="266">
        <f t="shared" si="0"/>
        <v>12000</v>
      </c>
      <c r="L8" s="230">
        <v>11000</v>
      </c>
      <c r="M8" s="280">
        <v>19000</v>
      </c>
      <c r="N8" s="250">
        <v>52000</v>
      </c>
    </row>
    <row r="9" spans="1:14" ht="13.5" customHeight="1" x14ac:dyDescent="0.25">
      <c r="A9" s="89" t="s">
        <v>100</v>
      </c>
      <c r="B9" s="111"/>
      <c r="C9" s="111"/>
      <c r="D9" s="111"/>
      <c r="E9" s="112"/>
      <c r="F9" s="78"/>
      <c r="G9" s="78">
        <v>2000</v>
      </c>
      <c r="H9" s="175"/>
      <c r="I9" s="78"/>
      <c r="J9" s="184"/>
      <c r="K9" s="265">
        <f t="shared" si="0"/>
        <v>2000</v>
      </c>
      <c r="L9" s="70"/>
      <c r="M9" s="279">
        <v>10000</v>
      </c>
      <c r="N9" s="249"/>
    </row>
    <row r="10" spans="1:14" ht="13.5" customHeight="1" x14ac:dyDescent="0.25">
      <c r="A10" s="89" t="s">
        <v>101</v>
      </c>
      <c r="B10" s="111">
        <v>10180</v>
      </c>
      <c r="C10" s="111"/>
      <c r="D10" s="111"/>
      <c r="E10" s="112"/>
      <c r="F10" s="78"/>
      <c r="G10" s="78"/>
      <c r="H10" s="78"/>
      <c r="I10" s="78"/>
      <c r="J10" s="184"/>
      <c r="K10" s="265">
        <f t="shared" si="0"/>
        <v>10180</v>
      </c>
      <c r="L10" s="70">
        <v>6000</v>
      </c>
      <c r="M10" s="279">
        <v>10000</v>
      </c>
      <c r="N10" s="249">
        <v>10360</v>
      </c>
    </row>
    <row r="11" spans="1:14" ht="13.5" customHeight="1" x14ac:dyDescent="0.25">
      <c r="A11" s="89" t="s">
        <v>366</v>
      </c>
      <c r="B11" s="111"/>
      <c r="C11" s="111"/>
      <c r="D11" s="111"/>
      <c r="E11" s="112"/>
      <c r="F11" s="78"/>
      <c r="G11" s="78"/>
      <c r="H11" s="78"/>
      <c r="I11" s="78"/>
      <c r="J11" s="184"/>
      <c r="K11" s="265"/>
      <c r="L11" s="70"/>
      <c r="M11" s="279"/>
      <c r="N11" s="249">
        <v>25000</v>
      </c>
    </row>
    <row r="12" spans="1:14" ht="13.5" customHeight="1" x14ac:dyDescent="0.25">
      <c r="A12" s="240" t="s">
        <v>44</v>
      </c>
      <c r="B12" s="241">
        <f>1045.5+1558.13+1616.4</f>
        <v>4220.0300000000007</v>
      </c>
      <c r="C12" s="232"/>
      <c r="D12" s="232"/>
      <c r="E12" s="242"/>
      <c r="F12" s="243"/>
      <c r="G12" s="243"/>
      <c r="H12" s="243"/>
      <c r="I12" s="243"/>
      <c r="J12" s="244"/>
      <c r="K12" s="266">
        <f t="shared" si="0"/>
        <v>4220.0300000000007</v>
      </c>
      <c r="L12" s="230">
        <v>3200</v>
      </c>
      <c r="M12" s="280">
        <v>3180</v>
      </c>
      <c r="N12" s="250">
        <v>2635</v>
      </c>
    </row>
    <row r="13" spans="1:14" ht="13.5" customHeight="1" x14ac:dyDescent="0.25">
      <c r="A13" s="89" t="s">
        <v>84</v>
      </c>
      <c r="B13" s="111">
        <f>7700+5500</f>
        <v>13200</v>
      </c>
      <c r="C13" s="111"/>
      <c r="D13" s="111"/>
      <c r="E13" s="112"/>
      <c r="F13" s="78"/>
      <c r="G13" s="78"/>
      <c r="H13" s="78"/>
      <c r="I13" s="78"/>
      <c r="J13" s="184"/>
      <c r="K13" s="265">
        <f t="shared" si="0"/>
        <v>13200</v>
      </c>
      <c r="L13" s="70">
        <v>12000</v>
      </c>
      <c r="M13" s="279">
        <v>10483</v>
      </c>
      <c r="N13" s="249">
        <v>12933</v>
      </c>
    </row>
    <row r="14" spans="1:14" ht="12" customHeight="1" x14ac:dyDescent="0.25">
      <c r="A14" s="7" t="s">
        <v>16</v>
      </c>
      <c r="B14" s="113">
        <f>1000+1000+1000+1000+1000+1000+1000+1000+1000+1000+1000+1000+500+1000+1000+1000+1000+1000+1000+1000+1000+1000+1000</f>
        <v>22500</v>
      </c>
      <c r="C14" s="111"/>
      <c r="D14" s="111"/>
      <c r="E14" s="112"/>
      <c r="F14" s="78"/>
      <c r="G14" s="78"/>
      <c r="H14" s="78"/>
      <c r="I14" s="78"/>
      <c r="J14" s="184"/>
      <c r="K14" s="265">
        <f t="shared" si="0"/>
        <v>22500</v>
      </c>
      <c r="L14" s="70">
        <v>24000</v>
      </c>
      <c r="M14" s="279">
        <v>23500</v>
      </c>
      <c r="N14" s="249">
        <v>27000</v>
      </c>
    </row>
    <row r="15" spans="1:14" ht="12" customHeight="1" x14ac:dyDescent="0.25">
      <c r="A15" s="89" t="s">
        <v>359</v>
      </c>
      <c r="B15" s="113"/>
      <c r="C15" s="111"/>
      <c r="D15" s="111"/>
      <c r="E15" s="112"/>
      <c r="F15" s="78"/>
      <c r="G15" s="78"/>
      <c r="H15" s="78"/>
      <c r="I15" s="175"/>
      <c r="J15" s="185"/>
      <c r="K15" s="265">
        <f t="shared" si="0"/>
        <v>0</v>
      </c>
      <c r="L15" s="70"/>
      <c r="M15" s="279">
        <v>100</v>
      </c>
      <c r="N15" s="249">
        <v>100</v>
      </c>
    </row>
    <row r="16" spans="1:14" ht="12" customHeight="1" x14ac:dyDescent="0.25">
      <c r="A16" s="240" t="s">
        <v>54</v>
      </c>
      <c r="B16" s="241">
        <v>2696</v>
      </c>
      <c r="C16" s="232"/>
      <c r="D16" s="232">
        <v>36</v>
      </c>
      <c r="E16" s="242"/>
      <c r="F16" s="243"/>
      <c r="G16" s="243"/>
      <c r="H16" s="243"/>
      <c r="I16" s="243"/>
      <c r="J16" s="244"/>
      <c r="K16" s="266">
        <f t="shared" si="0"/>
        <v>2732</v>
      </c>
      <c r="L16" s="230"/>
      <c r="M16" s="280">
        <v>4962</v>
      </c>
      <c r="N16" s="250">
        <v>6000</v>
      </c>
    </row>
    <row r="17" spans="1:15" ht="12" customHeight="1" x14ac:dyDescent="0.25">
      <c r="A17" s="89" t="s">
        <v>83</v>
      </c>
      <c r="B17" s="113">
        <f>30000-2650-6550</f>
        <v>20800</v>
      </c>
      <c r="C17" s="111"/>
      <c r="D17" s="111"/>
      <c r="E17" s="112"/>
      <c r="F17" s="78">
        <v>2650</v>
      </c>
      <c r="G17" s="78">
        <v>6550</v>
      </c>
      <c r="H17" s="78"/>
      <c r="I17" s="78"/>
      <c r="J17" s="184"/>
      <c r="K17" s="265">
        <f t="shared" si="0"/>
        <v>30000</v>
      </c>
      <c r="L17" s="70"/>
      <c r="M17" s="279">
        <v>25000</v>
      </c>
      <c r="N17" s="249">
        <v>40000</v>
      </c>
    </row>
    <row r="18" spans="1:15" ht="12" customHeight="1" x14ac:dyDescent="0.25">
      <c r="A18" s="89" t="s">
        <v>52</v>
      </c>
      <c r="B18" s="111">
        <v>21649</v>
      </c>
      <c r="C18" s="111"/>
      <c r="D18" s="111"/>
      <c r="E18" s="112"/>
      <c r="F18" s="78"/>
      <c r="G18" s="78"/>
      <c r="H18" s="78"/>
      <c r="I18" s="78"/>
      <c r="J18" s="184"/>
      <c r="K18" s="265">
        <f t="shared" si="0"/>
        <v>21649</v>
      </c>
      <c r="L18" s="70">
        <v>6000</v>
      </c>
      <c r="M18" s="279">
        <v>5778</v>
      </c>
      <c r="N18" s="249">
        <v>10988</v>
      </c>
    </row>
    <row r="19" spans="1:15" ht="12" customHeight="1" x14ac:dyDescent="0.25">
      <c r="A19" s="89" t="s">
        <v>68</v>
      </c>
      <c r="B19" s="111"/>
      <c r="C19" s="111"/>
      <c r="D19" s="111"/>
      <c r="E19" s="112"/>
      <c r="F19" s="78"/>
      <c r="G19" s="78"/>
      <c r="H19" s="78"/>
      <c r="I19" s="78"/>
      <c r="J19" s="184"/>
      <c r="K19" s="265">
        <f t="shared" si="0"/>
        <v>0</v>
      </c>
      <c r="L19" s="70"/>
      <c r="M19" s="279">
        <v>2165</v>
      </c>
      <c r="N19" s="249">
        <v>3890</v>
      </c>
    </row>
    <row r="20" spans="1:15" ht="12" customHeight="1" x14ac:dyDescent="0.25">
      <c r="A20" s="89" t="s">
        <v>362</v>
      </c>
      <c r="B20" s="111"/>
      <c r="C20" s="111"/>
      <c r="D20" s="111"/>
      <c r="E20" s="112"/>
      <c r="F20" s="78"/>
      <c r="G20" s="78"/>
      <c r="H20" s="78"/>
      <c r="I20" s="78"/>
      <c r="J20" s="184"/>
      <c r="K20" s="265"/>
      <c r="L20" s="70"/>
      <c r="M20" s="279"/>
      <c r="N20" s="249">
        <v>10000</v>
      </c>
    </row>
    <row r="21" spans="1:15" ht="12" customHeight="1" x14ac:dyDescent="0.25">
      <c r="A21" s="7" t="s">
        <v>17</v>
      </c>
      <c r="B21" s="68">
        <v>48.18</v>
      </c>
      <c r="C21" s="68"/>
      <c r="D21" s="68"/>
      <c r="E21" s="78"/>
      <c r="F21" s="78"/>
      <c r="G21" s="78"/>
      <c r="H21" s="78"/>
      <c r="I21" s="78"/>
      <c r="J21" s="184"/>
      <c r="K21" s="265">
        <f t="shared" si="0"/>
        <v>48.18</v>
      </c>
      <c r="L21" s="70">
        <v>0</v>
      </c>
      <c r="M21" s="279">
        <v>29</v>
      </c>
      <c r="N21" s="249">
        <v>67</v>
      </c>
    </row>
    <row r="22" spans="1:15" ht="16.5" customHeight="1" x14ac:dyDescent="0.25">
      <c r="A22" s="71" t="s">
        <v>18</v>
      </c>
      <c r="B22" s="72">
        <f t="shared" ref="B22:M22" si="1">SUM(B4:B21)</f>
        <v>95293.209999999992</v>
      </c>
      <c r="C22" s="72">
        <f t="shared" si="1"/>
        <v>23000</v>
      </c>
      <c r="D22" s="72">
        <f t="shared" si="1"/>
        <v>21036</v>
      </c>
      <c r="E22" s="72">
        <f t="shared" si="1"/>
        <v>20000</v>
      </c>
      <c r="F22" s="72">
        <f t="shared" si="1"/>
        <v>6750</v>
      </c>
      <c r="G22" s="72">
        <f t="shared" si="1"/>
        <v>25350</v>
      </c>
      <c r="H22" s="72">
        <f t="shared" si="1"/>
        <v>30000</v>
      </c>
      <c r="I22" s="176">
        <f t="shared" si="1"/>
        <v>11900</v>
      </c>
      <c r="J22" s="176">
        <f t="shared" si="1"/>
        <v>71990</v>
      </c>
      <c r="K22" s="267">
        <f t="shared" si="1"/>
        <v>305319.21000000002</v>
      </c>
      <c r="L22" s="73">
        <f t="shared" si="1"/>
        <v>240200</v>
      </c>
      <c r="M22" s="267">
        <f t="shared" si="1"/>
        <v>458162</v>
      </c>
      <c r="N22" s="251">
        <f t="shared" ref="N22" si="2">SUM(N4:N21)</f>
        <v>308303</v>
      </c>
      <c r="O22" s="102"/>
    </row>
    <row r="23" spans="1:15" ht="16.5" customHeight="1" x14ac:dyDescent="0.25">
      <c r="A23" s="74" t="s">
        <v>19</v>
      </c>
      <c r="B23" s="68"/>
      <c r="C23" s="68"/>
      <c r="D23" s="68"/>
      <c r="E23" s="78"/>
      <c r="F23" s="78"/>
      <c r="G23" s="78"/>
      <c r="H23" s="78"/>
      <c r="I23" s="78"/>
      <c r="J23" s="184"/>
      <c r="K23" s="268"/>
      <c r="L23" s="70"/>
      <c r="M23" s="281"/>
      <c r="N23" s="252"/>
    </row>
    <row r="24" spans="1:15" ht="16.5" customHeight="1" x14ac:dyDescent="0.25">
      <c r="A24" s="89" t="s">
        <v>46</v>
      </c>
      <c r="B24" s="111">
        <f>6795+6795+6795+6795+9060+4530+6795+9060+9060+9060-2265+2265</f>
        <v>74745</v>
      </c>
      <c r="C24" s="111"/>
      <c r="D24" s="111"/>
      <c r="E24" s="78"/>
      <c r="F24" s="78"/>
      <c r="G24" s="78"/>
      <c r="H24" s="78"/>
      <c r="I24" s="78"/>
      <c r="J24" s="184">
        <v>3775</v>
      </c>
      <c r="K24" s="265">
        <f t="shared" ref="K24:K49" si="3">SUM(B24:J24)</f>
        <v>78520</v>
      </c>
      <c r="L24" s="70">
        <v>82080</v>
      </c>
      <c r="M24" s="279">
        <v>84223</v>
      </c>
      <c r="N24" s="249">
        <v>83680</v>
      </c>
    </row>
    <row r="25" spans="1:15" ht="12.75" customHeight="1" x14ac:dyDescent="0.25">
      <c r="A25" s="89" t="s">
        <v>39</v>
      </c>
      <c r="B25" s="111">
        <v>2265</v>
      </c>
      <c r="C25" s="111"/>
      <c r="D25" s="111"/>
      <c r="E25" s="78"/>
      <c r="F25" s="78"/>
      <c r="G25" s="78"/>
      <c r="H25" s="78"/>
      <c r="I25" s="78"/>
      <c r="J25" s="184"/>
      <c r="K25" s="265">
        <f t="shared" si="3"/>
        <v>2265</v>
      </c>
      <c r="L25" s="70">
        <v>4560</v>
      </c>
      <c r="M25" s="279">
        <v>4530</v>
      </c>
      <c r="N25" s="249">
        <v>2205</v>
      </c>
    </row>
    <row r="26" spans="1:15" x14ac:dyDescent="0.25">
      <c r="A26" s="89" t="s">
        <v>37</v>
      </c>
      <c r="B26" s="111"/>
      <c r="C26" s="111">
        <v>4310</v>
      </c>
      <c r="D26" s="111">
        <v>4310</v>
      </c>
      <c r="E26" s="121">
        <v>4310</v>
      </c>
      <c r="F26" s="78">
        <v>4420</v>
      </c>
      <c r="G26" s="78">
        <v>4420</v>
      </c>
      <c r="H26" s="121">
        <v>4420</v>
      </c>
      <c r="I26" s="78">
        <v>4420</v>
      </c>
      <c r="J26" s="184">
        <v>6685</v>
      </c>
      <c r="K26" s="265">
        <f t="shared" si="3"/>
        <v>37295</v>
      </c>
      <c r="L26" s="70">
        <v>35530</v>
      </c>
      <c r="M26" s="279">
        <v>43320</v>
      </c>
      <c r="N26" s="249">
        <v>47464</v>
      </c>
    </row>
    <row r="27" spans="1:15" x14ac:dyDescent="0.25">
      <c r="A27" s="240" t="s">
        <v>115</v>
      </c>
      <c r="B27" s="232">
        <f>1000</f>
        <v>1000</v>
      </c>
      <c r="C27" s="232">
        <v>2000</v>
      </c>
      <c r="D27" s="232">
        <v>2000</v>
      </c>
      <c r="E27" s="243">
        <v>2000</v>
      </c>
      <c r="F27" s="243">
        <v>2000</v>
      </c>
      <c r="G27" s="243">
        <f>500+2000</f>
        <v>2500</v>
      </c>
      <c r="H27" s="243">
        <f>265.8+2000+2000</f>
        <v>4265.8</v>
      </c>
      <c r="I27" s="243">
        <f>323.5+2000</f>
        <v>2323.5</v>
      </c>
      <c r="J27" s="244">
        <f>2000+260</f>
        <v>2260</v>
      </c>
      <c r="K27" s="266">
        <f t="shared" si="3"/>
        <v>20349.3</v>
      </c>
      <c r="L27" s="230">
        <v>22000</v>
      </c>
      <c r="M27" s="280">
        <v>61644</v>
      </c>
      <c r="N27" s="250">
        <v>56050</v>
      </c>
    </row>
    <row r="28" spans="1:15" x14ac:dyDescent="0.25">
      <c r="A28" s="89" t="s">
        <v>363</v>
      </c>
      <c r="B28" s="111"/>
      <c r="C28" s="111">
        <v>5000</v>
      </c>
      <c r="D28" s="111">
        <v>5500</v>
      </c>
      <c r="E28" s="78">
        <v>5000</v>
      </c>
      <c r="F28" s="121"/>
      <c r="G28" s="121">
        <v>10000</v>
      </c>
      <c r="H28" s="78">
        <v>5000</v>
      </c>
      <c r="I28" s="78"/>
      <c r="J28" s="184">
        <f>10000+3800</f>
        <v>13800</v>
      </c>
      <c r="K28" s="265">
        <f t="shared" si="3"/>
        <v>44300</v>
      </c>
      <c r="L28" s="70">
        <v>44500</v>
      </c>
      <c r="M28" s="279">
        <v>104000</v>
      </c>
      <c r="N28" s="249">
        <f>9000+51544</f>
        <v>60544</v>
      </c>
    </row>
    <row r="29" spans="1:15" x14ac:dyDescent="0.25">
      <c r="A29" s="89" t="s">
        <v>361</v>
      </c>
      <c r="B29" s="111"/>
      <c r="C29" s="111"/>
      <c r="D29" s="111"/>
      <c r="E29" s="78"/>
      <c r="F29" s="121"/>
      <c r="G29" s="121"/>
      <c r="H29" s="78"/>
      <c r="I29" s="78"/>
      <c r="J29" s="184"/>
      <c r="K29" s="265"/>
      <c r="L29" s="70"/>
      <c r="M29" s="279">
        <v>2500</v>
      </c>
      <c r="N29" s="249"/>
    </row>
    <row r="30" spans="1:15" x14ac:dyDescent="0.25">
      <c r="A30" s="89" t="s">
        <v>292</v>
      </c>
      <c r="B30" s="111"/>
      <c r="C30" s="111"/>
      <c r="D30" s="111"/>
      <c r="E30" s="78"/>
      <c r="F30" s="121"/>
      <c r="G30" s="121">
        <v>1750</v>
      </c>
      <c r="H30" s="78"/>
      <c r="I30" s="78">
        <v>1850</v>
      </c>
      <c r="J30" s="184">
        <v>1850</v>
      </c>
      <c r="K30" s="265">
        <f t="shared" si="3"/>
        <v>5450</v>
      </c>
      <c r="L30" s="70"/>
      <c r="M30" s="279"/>
      <c r="N30" s="249"/>
    </row>
    <row r="31" spans="1:15" x14ac:dyDescent="0.25">
      <c r="A31" s="89" t="s">
        <v>227</v>
      </c>
      <c r="B31" s="111"/>
      <c r="C31" s="111"/>
      <c r="D31" s="111"/>
      <c r="E31" s="78"/>
      <c r="F31" s="78"/>
      <c r="G31" s="78"/>
      <c r="H31" s="78"/>
      <c r="I31" s="78"/>
      <c r="J31" s="184">
        <v>12000</v>
      </c>
      <c r="K31" s="265">
        <f t="shared" si="3"/>
        <v>12000</v>
      </c>
      <c r="L31" s="70">
        <v>20000</v>
      </c>
      <c r="M31" s="279">
        <f>20150+12600</f>
        <v>32750</v>
      </c>
      <c r="N31" s="249">
        <v>13300</v>
      </c>
    </row>
    <row r="32" spans="1:15" x14ac:dyDescent="0.25">
      <c r="A32" s="240" t="s">
        <v>123</v>
      </c>
      <c r="B32" s="232"/>
      <c r="C32" s="232"/>
      <c r="D32" s="232"/>
      <c r="E32" s="243"/>
      <c r="F32" s="243"/>
      <c r="G32" s="243"/>
      <c r="H32" s="243"/>
      <c r="I32" s="243"/>
      <c r="J32" s="244"/>
      <c r="K32" s="266">
        <f t="shared" si="3"/>
        <v>0</v>
      </c>
      <c r="L32" s="230"/>
      <c r="M32" s="280">
        <v>1200</v>
      </c>
      <c r="N32" s="250"/>
    </row>
    <row r="33" spans="1:14" x14ac:dyDescent="0.25">
      <c r="A33" s="89" t="s">
        <v>45</v>
      </c>
      <c r="B33" s="111"/>
      <c r="C33" s="111"/>
      <c r="D33" s="111"/>
      <c r="E33" s="78"/>
      <c r="F33" s="78">
        <v>330</v>
      </c>
      <c r="G33" s="78">
        <v>570</v>
      </c>
      <c r="H33" s="78"/>
      <c r="I33" s="78">
        <v>300</v>
      </c>
      <c r="J33" s="184">
        <v>3315</v>
      </c>
      <c r="K33" s="265">
        <f t="shared" si="3"/>
        <v>4515</v>
      </c>
      <c r="L33" s="70">
        <v>3500</v>
      </c>
      <c r="M33" s="279">
        <v>7620</v>
      </c>
      <c r="N33" s="249"/>
    </row>
    <row r="34" spans="1:14" x14ac:dyDescent="0.25">
      <c r="A34" s="89" t="s">
        <v>364</v>
      </c>
      <c r="B34" s="111"/>
      <c r="C34" s="111"/>
      <c r="D34" s="111"/>
      <c r="E34" s="78"/>
      <c r="F34" s="78"/>
      <c r="G34" s="78"/>
      <c r="H34" s="78"/>
      <c r="I34" s="78"/>
      <c r="J34" s="184"/>
      <c r="K34" s="265"/>
      <c r="L34" s="70"/>
      <c r="M34" s="279"/>
      <c r="N34" s="249">
        <v>1286</v>
      </c>
    </row>
    <row r="35" spans="1:14" x14ac:dyDescent="0.25">
      <c r="A35" s="89" t="s">
        <v>365</v>
      </c>
      <c r="B35" s="111"/>
      <c r="C35" s="111"/>
      <c r="D35" s="111"/>
      <c r="E35" s="78"/>
      <c r="F35" s="78"/>
      <c r="G35" s="78"/>
      <c r="H35" s="78"/>
      <c r="I35" s="78"/>
      <c r="J35" s="184"/>
      <c r="K35" s="265"/>
      <c r="L35" s="70"/>
      <c r="M35" s="279"/>
      <c r="N35" s="249">
        <v>21037</v>
      </c>
    </row>
    <row r="36" spans="1:14" x14ac:dyDescent="0.25">
      <c r="A36" s="89" t="s">
        <v>68</v>
      </c>
      <c r="B36" s="111"/>
      <c r="C36" s="111"/>
      <c r="D36" s="111"/>
      <c r="E36" s="78"/>
      <c r="F36" s="78"/>
      <c r="G36" s="78"/>
      <c r="H36" s="78"/>
      <c r="I36" s="78"/>
      <c r="J36" s="184"/>
      <c r="K36" s="265">
        <f t="shared" si="3"/>
        <v>0</v>
      </c>
      <c r="L36" s="70"/>
      <c r="M36" s="279">
        <v>326</v>
      </c>
      <c r="N36" s="249">
        <v>1191</v>
      </c>
    </row>
    <row r="37" spans="1:14" x14ac:dyDescent="0.25">
      <c r="A37" s="89" t="s">
        <v>357</v>
      </c>
      <c r="B37" s="111"/>
      <c r="C37" s="111"/>
      <c r="D37" s="111"/>
      <c r="E37" s="78"/>
      <c r="F37" s="78"/>
      <c r="G37" s="78"/>
      <c r="H37" s="78"/>
      <c r="I37" s="78"/>
      <c r="J37" s="183">
        <v>3400</v>
      </c>
      <c r="K37" s="265">
        <f t="shared" si="3"/>
        <v>3400</v>
      </c>
      <c r="L37" s="70"/>
      <c r="M37" s="279">
        <v>4903</v>
      </c>
      <c r="N37" s="249"/>
    </row>
    <row r="38" spans="1:14" x14ac:dyDescent="0.25">
      <c r="A38" s="7" t="s">
        <v>20</v>
      </c>
      <c r="B38" s="68">
        <f>500+2396</f>
        <v>2896</v>
      </c>
      <c r="C38" s="68"/>
      <c r="D38" s="68">
        <v>4929.2</v>
      </c>
      <c r="E38" s="78"/>
      <c r="F38" s="78"/>
      <c r="G38" s="78">
        <f>2000+4000</f>
        <v>6000</v>
      </c>
      <c r="H38" s="78"/>
      <c r="I38" s="78">
        <v>404</v>
      </c>
      <c r="J38" s="184">
        <f>1500+19485.73</f>
        <v>20985.73</v>
      </c>
      <c r="K38" s="265">
        <f t="shared" si="3"/>
        <v>35214.93</v>
      </c>
      <c r="L38" s="70">
        <v>28000</v>
      </c>
      <c r="M38" s="279">
        <v>45321</v>
      </c>
      <c r="N38" s="249">
        <v>21000</v>
      </c>
    </row>
    <row r="39" spans="1:14" ht="18.75" customHeight="1" x14ac:dyDescent="0.25">
      <c r="A39" s="236" t="s">
        <v>21</v>
      </c>
      <c r="B39" s="237">
        <f>SUM(B24:B38)</f>
        <v>80906</v>
      </c>
      <c r="C39" s="237">
        <f>SUM(C24:C38)</f>
        <v>11310</v>
      </c>
      <c r="D39" s="237">
        <f>SUM(D24:D38)</f>
        <v>16739.2</v>
      </c>
      <c r="E39" s="237">
        <f>SUM(E24:E38)</f>
        <v>11310</v>
      </c>
      <c r="F39" s="237">
        <f>SUM(F24:F38)</f>
        <v>6750</v>
      </c>
      <c r="G39" s="237">
        <f>SUM(G24:G38)</f>
        <v>25240</v>
      </c>
      <c r="H39" s="237">
        <f>SUM(H24:H38)</f>
        <v>13685.8</v>
      </c>
      <c r="I39" s="238">
        <f>SUM(I24:I38)</f>
        <v>9297.5</v>
      </c>
      <c r="J39" s="238">
        <f>SUM(J24:J38)</f>
        <v>68070.73</v>
      </c>
      <c r="K39" s="269">
        <f>SUM(K24:K38)</f>
        <v>243309.22999999998</v>
      </c>
      <c r="L39" s="239">
        <f>SUM(L24:L38)</f>
        <v>240170</v>
      </c>
      <c r="M39" s="269">
        <f>SUM(M24:M38)</f>
        <v>392337</v>
      </c>
      <c r="N39" s="253">
        <f>SUM(N24:N38)</f>
        <v>307757</v>
      </c>
    </row>
    <row r="40" spans="1:14" x14ac:dyDescent="0.25">
      <c r="A40" s="7" t="s">
        <v>22</v>
      </c>
      <c r="B40" s="111">
        <f>6000+5700</f>
        <v>11700</v>
      </c>
      <c r="C40" s="68"/>
      <c r="D40" s="68"/>
      <c r="E40" s="78"/>
      <c r="F40" s="78"/>
      <c r="G40" s="78"/>
      <c r="H40" s="78"/>
      <c r="I40" s="78"/>
      <c r="J40" s="184"/>
      <c r="K40" s="265">
        <f t="shared" si="3"/>
        <v>11700</v>
      </c>
      <c r="L40" s="70">
        <v>13000</v>
      </c>
      <c r="M40" s="279">
        <v>11400</v>
      </c>
      <c r="N40" s="249">
        <v>11900</v>
      </c>
    </row>
    <row r="41" spans="1:14" x14ac:dyDescent="0.25">
      <c r="A41" s="7" t="s">
        <v>23</v>
      </c>
      <c r="B41" s="111">
        <f>-270+6756-400-400-400-400-400-400</f>
        <v>4086</v>
      </c>
      <c r="C41" s="68"/>
      <c r="D41" s="68"/>
      <c r="E41" s="78"/>
      <c r="F41" s="78"/>
      <c r="G41" s="78"/>
      <c r="H41" s="78"/>
      <c r="I41" s="78"/>
      <c r="J41" s="184"/>
      <c r="K41" s="265">
        <f t="shared" si="3"/>
        <v>4086</v>
      </c>
      <c r="L41" s="70">
        <v>4000</v>
      </c>
      <c r="M41" s="279">
        <v>3926</v>
      </c>
      <c r="N41" s="249">
        <v>2316</v>
      </c>
    </row>
    <row r="42" spans="1:14" x14ac:dyDescent="0.25">
      <c r="A42" s="89" t="s">
        <v>43</v>
      </c>
      <c r="B42" s="111">
        <f>546.9+189.9+79.8+189.9</f>
        <v>1006.4999999999999</v>
      </c>
      <c r="C42" s="68"/>
      <c r="D42" s="68"/>
      <c r="E42" s="78"/>
      <c r="F42" s="78"/>
      <c r="G42" s="78"/>
      <c r="H42" s="78"/>
      <c r="I42" s="78"/>
      <c r="J42" s="184"/>
      <c r="K42" s="265">
        <f t="shared" si="3"/>
        <v>1006.4999999999999</v>
      </c>
      <c r="L42" s="70">
        <v>2000</v>
      </c>
      <c r="M42" s="279">
        <v>1238</v>
      </c>
      <c r="N42" s="249">
        <v>1432</v>
      </c>
    </row>
    <row r="43" spans="1:14" ht="12" customHeight="1" x14ac:dyDescent="0.25">
      <c r="A43" s="231" t="s">
        <v>24</v>
      </c>
      <c r="B43" s="232">
        <v>2696</v>
      </c>
      <c r="C43" s="245"/>
      <c r="D43" s="245"/>
      <c r="E43" s="243"/>
      <c r="F43" s="243"/>
      <c r="G43" s="243"/>
      <c r="H43" s="243"/>
      <c r="I43" s="243"/>
      <c r="J43" s="244"/>
      <c r="K43" s="266">
        <f t="shared" si="3"/>
        <v>2696</v>
      </c>
      <c r="L43" s="230"/>
      <c r="M43" s="280"/>
      <c r="N43" s="250"/>
    </row>
    <row r="44" spans="1:14" x14ac:dyDescent="0.25">
      <c r="A44" s="7" t="s">
        <v>25</v>
      </c>
      <c r="B44" s="111">
        <f>200+800</f>
        <v>1000</v>
      </c>
      <c r="C44" s="68"/>
      <c r="D44" s="68"/>
      <c r="E44" s="78"/>
      <c r="F44" s="78"/>
      <c r="G44" s="78"/>
      <c r="H44" s="78"/>
      <c r="I44" s="78"/>
      <c r="J44" s="184"/>
      <c r="K44" s="265">
        <f t="shared" si="3"/>
        <v>1000</v>
      </c>
      <c r="L44" s="70">
        <v>1000</v>
      </c>
      <c r="M44" s="279">
        <v>900</v>
      </c>
      <c r="N44" s="249">
        <v>900</v>
      </c>
    </row>
    <row r="45" spans="1:14" x14ac:dyDescent="0.25">
      <c r="A45" s="89" t="s">
        <v>55</v>
      </c>
      <c r="B45" s="111"/>
      <c r="C45" s="193"/>
      <c r="D45" s="68"/>
      <c r="E45" s="78"/>
      <c r="F45" s="78"/>
      <c r="G45" s="78"/>
      <c r="H45" s="78"/>
      <c r="I45" s="78"/>
      <c r="J45" s="184"/>
      <c r="K45" s="265">
        <f t="shared" si="3"/>
        <v>0</v>
      </c>
      <c r="L45" s="70">
        <v>2000</v>
      </c>
      <c r="M45" s="279">
        <v>1800</v>
      </c>
      <c r="N45" s="249">
        <v>2640</v>
      </c>
    </row>
    <row r="46" spans="1:14" x14ac:dyDescent="0.25">
      <c r="A46" s="89" t="s">
        <v>135</v>
      </c>
      <c r="B46" s="111">
        <f>484</f>
        <v>484</v>
      </c>
      <c r="C46" s="68"/>
      <c r="D46" s="68">
        <v>36</v>
      </c>
      <c r="E46" s="78"/>
      <c r="F46" s="78"/>
      <c r="G46" s="78"/>
      <c r="H46" s="78"/>
      <c r="I46" s="78"/>
      <c r="J46" s="184">
        <f>600+160+50</f>
        <v>810</v>
      </c>
      <c r="K46" s="265">
        <f t="shared" si="3"/>
        <v>1330</v>
      </c>
      <c r="L46" s="70">
        <v>2000</v>
      </c>
      <c r="M46" s="279">
        <v>3266</v>
      </c>
      <c r="N46" s="249">
        <v>1769</v>
      </c>
    </row>
    <row r="47" spans="1:14" x14ac:dyDescent="0.25">
      <c r="A47" s="75" t="s">
        <v>26</v>
      </c>
      <c r="B47" s="114">
        <f t="shared" ref="B47:M47" si="4">SUM(B40:B46)</f>
        <v>20972.5</v>
      </c>
      <c r="C47" s="98">
        <f t="shared" si="4"/>
        <v>0</v>
      </c>
      <c r="D47" s="98">
        <f t="shared" si="4"/>
        <v>36</v>
      </c>
      <c r="E47" s="98">
        <f t="shared" si="4"/>
        <v>0</v>
      </c>
      <c r="F47" s="98">
        <f t="shared" si="4"/>
        <v>0</v>
      </c>
      <c r="G47" s="98">
        <f t="shared" si="4"/>
        <v>0</v>
      </c>
      <c r="H47" s="98">
        <f t="shared" si="4"/>
        <v>0</v>
      </c>
      <c r="I47" s="177">
        <f>SUM(I40:I46)</f>
        <v>0</v>
      </c>
      <c r="J47" s="177">
        <f>SUM(J40:J46)</f>
        <v>810</v>
      </c>
      <c r="K47" s="270">
        <f t="shared" si="4"/>
        <v>21818.5</v>
      </c>
      <c r="L47" s="99">
        <f t="shared" si="4"/>
        <v>24000</v>
      </c>
      <c r="M47" s="270">
        <f t="shared" si="4"/>
        <v>22530</v>
      </c>
      <c r="N47" s="254">
        <f t="shared" ref="N47" si="5">SUM(N40:N46)</f>
        <v>20957</v>
      </c>
    </row>
    <row r="48" spans="1:14" x14ac:dyDescent="0.25">
      <c r="A48" s="7" t="s">
        <v>27</v>
      </c>
      <c r="B48" s="111"/>
      <c r="C48" s="68"/>
      <c r="D48" s="68"/>
      <c r="E48" s="78"/>
      <c r="F48" s="78"/>
      <c r="G48" s="78"/>
      <c r="H48" s="78"/>
      <c r="I48" s="78"/>
      <c r="J48" s="184"/>
      <c r="K48" s="265">
        <f t="shared" si="3"/>
        <v>0</v>
      </c>
      <c r="L48" s="70"/>
      <c r="M48" s="281"/>
      <c r="N48" s="252"/>
    </row>
    <row r="49" spans="1:14" x14ac:dyDescent="0.25">
      <c r="A49" s="7" t="s">
        <v>28</v>
      </c>
      <c r="B49" s="111"/>
      <c r="C49" s="68"/>
      <c r="D49" s="68"/>
      <c r="E49" s="78"/>
      <c r="F49" s="78"/>
      <c r="G49" s="78"/>
      <c r="H49" s="78"/>
      <c r="I49" s="78"/>
      <c r="J49" s="184">
        <v>750</v>
      </c>
      <c r="K49" s="265">
        <f t="shared" si="3"/>
        <v>750</v>
      </c>
      <c r="L49" s="70"/>
      <c r="M49" s="281">
        <v>1179</v>
      </c>
      <c r="N49" s="252"/>
    </row>
    <row r="50" spans="1:14" x14ac:dyDescent="0.25">
      <c r="A50" s="75" t="s">
        <v>29</v>
      </c>
      <c r="B50" s="115">
        <f t="shared" ref="B50:M50" si="6">SUM(B48:B49)</f>
        <v>0</v>
      </c>
      <c r="C50" s="100">
        <f t="shared" si="6"/>
        <v>0</v>
      </c>
      <c r="D50" s="100">
        <f t="shared" si="6"/>
        <v>0</v>
      </c>
      <c r="E50" s="100">
        <f t="shared" si="6"/>
        <v>0</v>
      </c>
      <c r="F50" s="100">
        <f t="shared" si="6"/>
        <v>0</v>
      </c>
      <c r="G50" s="100">
        <f t="shared" si="6"/>
        <v>0</v>
      </c>
      <c r="H50" s="100">
        <f t="shared" si="6"/>
        <v>0</v>
      </c>
      <c r="I50" s="178">
        <f>SUM(I48:I49)</f>
        <v>0</v>
      </c>
      <c r="J50" s="178">
        <f>SUM(J48:J49)</f>
        <v>750</v>
      </c>
      <c r="K50" s="271">
        <f t="shared" si="6"/>
        <v>750</v>
      </c>
      <c r="L50" s="101">
        <f t="shared" si="6"/>
        <v>0</v>
      </c>
      <c r="M50" s="271">
        <f t="shared" si="6"/>
        <v>1179</v>
      </c>
      <c r="N50" s="255">
        <f t="shared" ref="N50" si="7">SUM(N48:N49)</f>
        <v>0</v>
      </c>
    </row>
    <row r="51" spans="1:14" x14ac:dyDescent="0.25">
      <c r="A51" s="7" t="s">
        <v>30</v>
      </c>
      <c r="B51" s="113">
        <f>137.5+300+94.5+122.5+112.5+97+99+121.5+91.5+7.5+103.5+2.5+99-5+129+17.5+96+6.78+2.5</f>
        <v>1635.28</v>
      </c>
      <c r="C51" s="68"/>
      <c r="D51" s="68">
        <v>115.59</v>
      </c>
      <c r="E51" s="78"/>
      <c r="F51" s="78"/>
      <c r="G51" s="78">
        <f>10.5+99.5</f>
        <v>110</v>
      </c>
      <c r="H51" s="78"/>
      <c r="I51" s="78">
        <f>19.25+53</f>
        <v>72.25</v>
      </c>
      <c r="J51" s="184">
        <f>5.78</f>
        <v>5.78</v>
      </c>
      <c r="K51" s="265">
        <f>SUM(B51:I51)</f>
        <v>1933.12</v>
      </c>
      <c r="L51" s="70">
        <v>2200</v>
      </c>
      <c r="M51" s="281">
        <v>1750</v>
      </c>
      <c r="N51" s="252">
        <v>1770</v>
      </c>
    </row>
    <row r="52" spans="1:14" x14ac:dyDescent="0.25">
      <c r="A52" s="7" t="s">
        <v>17</v>
      </c>
      <c r="B52" s="103"/>
      <c r="C52" s="68"/>
      <c r="D52" s="68"/>
      <c r="E52" s="78"/>
      <c r="F52" s="78"/>
      <c r="G52" s="78"/>
      <c r="H52" s="78"/>
      <c r="I52" s="78"/>
      <c r="J52" s="184"/>
      <c r="K52" s="265">
        <f>SUM(B52:I52)</f>
        <v>0</v>
      </c>
      <c r="L52" s="70"/>
      <c r="M52" s="281"/>
      <c r="N52" s="252"/>
    </row>
    <row r="53" spans="1:14" x14ac:dyDescent="0.25">
      <c r="A53" s="79" t="s">
        <v>31</v>
      </c>
      <c r="B53" s="76">
        <f t="shared" ref="B53:L53" si="8">SUM(B51:B52)</f>
        <v>1635.28</v>
      </c>
      <c r="C53" s="76">
        <f t="shared" si="8"/>
        <v>0</v>
      </c>
      <c r="D53" s="76">
        <f t="shared" si="8"/>
        <v>115.59</v>
      </c>
      <c r="E53" s="76">
        <f t="shared" si="8"/>
        <v>0</v>
      </c>
      <c r="F53" s="76">
        <f>SUM(F51:F52)</f>
        <v>0</v>
      </c>
      <c r="G53" s="76">
        <f>SUM(G51:G52)</f>
        <v>110</v>
      </c>
      <c r="H53" s="76">
        <f>SUM(H51:H52)</f>
        <v>0</v>
      </c>
      <c r="I53" s="179">
        <f>SUM(I51:I52)</f>
        <v>72.25</v>
      </c>
      <c r="J53" s="179">
        <f>SUM(J51:J52)</f>
        <v>5.78</v>
      </c>
      <c r="K53" s="272">
        <f t="shared" si="8"/>
        <v>1933.12</v>
      </c>
      <c r="L53" s="77">
        <f t="shared" si="8"/>
        <v>2200</v>
      </c>
      <c r="M53" s="272">
        <f t="shared" ref="M53:N53" si="9">SUM(M51:M52)</f>
        <v>1750</v>
      </c>
      <c r="N53" s="256">
        <f t="shared" si="9"/>
        <v>1770</v>
      </c>
    </row>
    <row r="54" spans="1:14" ht="13.8" thickBot="1" x14ac:dyDescent="0.3">
      <c r="A54" s="80" t="s">
        <v>32</v>
      </c>
      <c r="B54" s="81">
        <f t="shared" ref="B54:L54" si="10">B39+B47+B50+B53</f>
        <v>103513.78</v>
      </c>
      <c r="C54" s="81">
        <f t="shared" si="10"/>
        <v>11310</v>
      </c>
      <c r="D54" s="81">
        <f t="shared" si="10"/>
        <v>16890.79</v>
      </c>
      <c r="E54" s="81">
        <f t="shared" si="10"/>
        <v>11310</v>
      </c>
      <c r="F54" s="81">
        <f t="shared" si="10"/>
        <v>6750</v>
      </c>
      <c r="G54" s="81">
        <f t="shared" ref="G54" si="11">G39+G47+G50+G53</f>
        <v>25350</v>
      </c>
      <c r="H54" s="81">
        <f t="shared" si="10"/>
        <v>13685.8</v>
      </c>
      <c r="I54" s="180">
        <f>I39+I47+I50+I53</f>
        <v>9369.75</v>
      </c>
      <c r="J54" s="180">
        <f>J39+J47+J50+J53</f>
        <v>69636.509999999995</v>
      </c>
      <c r="K54" s="273">
        <f t="shared" si="10"/>
        <v>267810.84999999998</v>
      </c>
      <c r="L54" s="82">
        <f t="shared" si="10"/>
        <v>266370</v>
      </c>
      <c r="M54" s="273">
        <f t="shared" ref="M54:N54" si="12">M39+M47+M50+M53</f>
        <v>417796</v>
      </c>
      <c r="N54" s="257">
        <f t="shared" si="12"/>
        <v>330484</v>
      </c>
    </row>
    <row r="55" spans="1:14" x14ac:dyDescent="0.25">
      <c r="A55" s="83" t="s">
        <v>33</v>
      </c>
      <c r="B55" s="222">
        <f>B22-B54</f>
        <v>-8220.570000000007</v>
      </c>
      <c r="C55" s="110">
        <f>C22-C54</f>
        <v>11690</v>
      </c>
      <c r="D55" s="110">
        <f>D22-D54</f>
        <v>4145.2099999999991</v>
      </c>
      <c r="E55" s="181">
        <f>E22-E54</f>
        <v>8690</v>
      </c>
      <c r="F55" s="138">
        <f>F22-F54</f>
        <v>0</v>
      </c>
      <c r="G55" s="138">
        <f>G22-G54</f>
        <v>0</v>
      </c>
      <c r="H55" s="110">
        <f>H22-H54</f>
        <v>16314.2</v>
      </c>
      <c r="I55" s="181">
        <f>I22-I54</f>
        <v>2530.25</v>
      </c>
      <c r="J55" s="181">
        <f>J22-J54</f>
        <v>2353.4900000000052</v>
      </c>
      <c r="K55" s="274">
        <f>K22-K54</f>
        <v>37508.360000000044</v>
      </c>
      <c r="L55" s="260">
        <f>L22-L54</f>
        <v>-26170</v>
      </c>
      <c r="M55" s="274">
        <f>M22-M54</f>
        <v>40366</v>
      </c>
      <c r="N55" s="258">
        <f>N22-N54</f>
        <v>-22181</v>
      </c>
    </row>
    <row r="56" spans="1:14" ht="13.8" thickBot="1" x14ac:dyDescent="0.3">
      <c r="A56" s="128"/>
      <c r="B56" s="128"/>
      <c r="C56" s="129"/>
      <c r="D56" s="129"/>
      <c r="E56" s="131"/>
      <c r="F56" s="87"/>
      <c r="G56" s="129"/>
      <c r="H56" s="129"/>
      <c r="J56" s="131"/>
      <c r="K56" s="275">
        <f>K55/K22</f>
        <v>0.12284965626630581</v>
      </c>
      <c r="L56" s="261">
        <f>L55/L22</f>
        <v>-0.10895087427144047</v>
      </c>
      <c r="M56" s="275">
        <f>M55/M22</f>
        <v>8.8104207681998947E-2</v>
      </c>
      <c r="N56" s="259">
        <f>N55/N22</f>
        <v>-7.194545625569651E-2</v>
      </c>
    </row>
    <row r="57" spans="1:14" ht="13.8" thickTop="1" x14ac:dyDescent="0.25">
      <c r="A57" s="140"/>
      <c r="B57" s="140"/>
      <c r="C57" s="131"/>
      <c r="D57" s="131"/>
      <c r="E57" s="131"/>
      <c r="F57" s="87"/>
      <c r="G57" s="131"/>
      <c r="H57" s="131"/>
      <c r="I57" s="219"/>
      <c r="J57" s="131"/>
      <c r="K57" s="141"/>
      <c r="L57" s="141"/>
    </row>
    <row r="58" spans="1:14" x14ac:dyDescent="0.25">
      <c r="F58" s="87"/>
      <c r="H58" s="11"/>
      <c r="I58" s="11"/>
      <c r="J58" s="11"/>
      <c r="K58" s="139"/>
    </row>
    <row r="59" spans="1:14" x14ac:dyDescent="0.25">
      <c r="F59" s="35"/>
    </row>
  </sheetData>
  <phoneticPr fontId="0" type="noConversion"/>
  <pageMargins left="0.35433070866141736" right="0.19685039370078741" top="0.39370078740157483" bottom="0" header="0.51181102362204722" footer="0"/>
  <pageSetup paperSize="9" fitToWidth="0" orientation="landscape" horizontalDpi="4294967292" verticalDpi="429496729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7"/>
  <sheetViews>
    <sheetView topLeftCell="A13" workbookViewId="0">
      <selection activeCell="B8" sqref="B8"/>
    </sheetView>
  </sheetViews>
  <sheetFormatPr baseColWidth="10" defaultRowHeight="13.2" x14ac:dyDescent="0.25"/>
  <cols>
    <col min="1" max="1" width="21.77734375" bestFit="1" customWidth="1"/>
    <col min="2" max="2" width="24.77734375" customWidth="1"/>
    <col min="3" max="3" width="9" customWidth="1"/>
    <col min="4" max="4" width="4.21875" customWidth="1"/>
    <col min="5" max="5" width="5.77734375" customWidth="1"/>
    <col min="7" max="7" width="1.21875" customWidth="1"/>
  </cols>
  <sheetData>
    <row r="2" spans="1:10" ht="15.6" x14ac:dyDescent="0.3">
      <c r="A2" s="165" t="s">
        <v>58</v>
      </c>
      <c r="B2" s="13"/>
      <c r="C2" s="13"/>
      <c r="D2" s="13"/>
      <c r="E2" s="145"/>
      <c r="F2" s="145"/>
      <c r="G2" s="145"/>
    </row>
    <row r="3" spans="1:10" ht="22.5" customHeight="1" x14ac:dyDescent="0.25">
      <c r="A3" s="13" t="s">
        <v>59</v>
      </c>
      <c r="B3" s="13"/>
      <c r="C3" s="142">
        <v>2150</v>
      </c>
      <c r="E3" s="155" t="s">
        <v>60</v>
      </c>
      <c r="F3" s="145"/>
      <c r="G3" s="145"/>
    </row>
    <row r="4" spans="1:10" ht="15" x14ac:dyDescent="0.25">
      <c r="A4" s="13" t="s">
        <v>70</v>
      </c>
      <c r="B4" s="13"/>
      <c r="C4" s="142">
        <v>900</v>
      </c>
      <c r="D4" s="142"/>
      <c r="E4" s="157" t="s">
        <v>69</v>
      </c>
      <c r="F4" s="145"/>
      <c r="G4" s="145"/>
    </row>
    <row r="5" spans="1:10" ht="15.6" x14ac:dyDescent="0.3">
      <c r="A5" s="25" t="s">
        <v>72</v>
      </c>
      <c r="B5" s="13"/>
      <c r="C5" s="143">
        <f>SUM(C3:C4)</f>
        <v>3050</v>
      </c>
      <c r="D5" s="142"/>
      <c r="E5" s="38"/>
      <c r="F5" s="145"/>
      <c r="G5" s="145"/>
    </row>
    <row r="6" spans="1:10" ht="15" x14ac:dyDescent="0.25">
      <c r="A6" s="13" t="s">
        <v>89</v>
      </c>
      <c r="B6" s="13"/>
      <c r="C6" s="142">
        <v>5100</v>
      </c>
      <c r="D6" s="142"/>
      <c r="E6" s="146" t="s">
        <v>90</v>
      </c>
      <c r="F6" s="145"/>
      <c r="G6" s="145"/>
    </row>
    <row r="7" spans="1:10" ht="15" x14ac:dyDescent="0.25">
      <c r="A7" s="13" t="s">
        <v>91</v>
      </c>
      <c r="B7" s="13"/>
      <c r="C7" s="142">
        <v>-6500</v>
      </c>
      <c r="D7" s="142"/>
      <c r="E7" s="146" t="s">
        <v>92</v>
      </c>
      <c r="F7" s="145"/>
      <c r="G7" s="145"/>
    </row>
    <row r="8" spans="1:10" ht="15" x14ac:dyDescent="0.25">
      <c r="A8" s="13" t="s">
        <v>93</v>
      </c>
      <c r="B8" s="13"/>
      <c r="C8" s="142">
        <v>1600</v>
      </c>
      <c r="D8" s="142"/>
      <c r="E8" s="146"/>
      <c r="F8" s="166" t="s">
        <v>99</v>
      </c>
      <c r="G8" s="145"/>
    </row>
    <row r="9" spans="1:10" ht="15.6" x14ac:dyDescent="0.3">
      <c r="A9" s="25" t="s">
        <v>121</v>
      </c>
      <c r="B9" s="25"/>
      <c r="C9" s="143">
        <f>SUM(C5:C8)</f>
        <v>3250</v>
      </c>
      <c r="D9" s="142"/>
      <c r="E9" s="145"/>
      <c r="F9" s="145"/>
      <c r="G9" s="145"/>
    </row>
    <row r="10" spans="1:10" ht="22.5" customHeight="1" x14ac:dyDescent="0.3">
      <c r="A10" s="164" t="s">
        <v>61</v>
      </c>
      <c r="B10" s="13"/>
      <c r="C10" s="142"/>
      <c r="D10" s="142"/>
      <c r="E10" s="145"/>
      <c r="F10" s="145"/>
      <c r="G10" s="145"/>
    </row>
    <row r="11" spans="1:10" ht="15" x14ac:dyDescent="0.25">
      <c r="A11" s="13" t="s">
        <v>62</v>
      </c>
      <c r="B11" s="13"/>
      <c r="C11" s="142">
        <v>1865</v>
      </c>
      <c r="D11" s="142"/>
      <c r="E11" s="155">
        <v>1380</v>
      </c>
      <c r="F11" s="88" t="s">
        <v>63</v>
      </c>
      <c r="G11" s="156" t="s">
        <v>67</v>
      </c>
      <c r="H11" s="88" t="s">
        <v>81</v>
      </c>
      <c r="I11" s="38"/>
      <c r="J11" s="142"/>
    </row>
    <row r="12" spans="1:10" ht="15" x14ac:dyDescent="0.25">
      <c r="A12" s="13"/>
      <c r="B12" s="13"/>
      <c r="C12" s="142"/>
      <c r="D12" s="142"/>
      <c r="E12" s="155">
        <v>485</v>
      </c>
      <c r="F12" s="88" t="s">
        <v>64</v>
      </c>
      <c r="G12" s="88"/>
      <c r="H12" s="88"/>
      <c r="I12" s="38"/>
      <c r="J12" s="142"/>
    </row>
    <row r="13" spans="1:10" ht="15" x14ac:dyDescent="0.25">
      <c r="A13" s="13" t="s">
        <v>65</v>
      </c>
      <c r="B13" s="13"/>
      <c r="C13" s="142">
        <v>1490</v>
      </c>
      <c r="D13" s="142"/>
      <c r="G13" s="146"/>
      <c r="H13" s="144"/>
      <c r="J13" s="142"/>
    </row>
    <row r="14" spans="1:10" ht="15" x14ac:dyDescent="0.25">
      <c r="A14" s="13" t="s">
        <v>66</v>
      </c>
      <c r="B14" s="13"/>
      <c r="C14" s="142">
        <v>-485</v>
      </c>
      <c r="D14" s="142"/>
      <c r="H14" s="144"/>
      <c r="J14" s="142"/>
    </row>
    <row r="15" spans="1:10" ht="21.75" customHeight="1" x14ac:dyDescent="0.3">
      <c r="A15" s="25" t="s">
        <v>94</v>
      </c>
      <c r="B15" s="25"/>
      <c r="C15" s="143">
        <f>SUM(C11:C14)</f>
        <v>2870</v>
      </c>
      <c r="D15" s="142"/>
      <c r="E15" s="145"/>
      <c r="F15" s="145"/>
      <c r="G15" s="145"/>
      <c r="J15" s="154"/>
    </row>
    <row r="16" spans="1:10" ht="15" x14ac:dyDescent="0.25">
      <c r="A16" s="13" t="s">
        <v>71</v>
      </c>
      <c r="B16" s="13"/>
      <c r="C16" s="142">
        <v>850</v>
      </c>
      <c r="D16" s="142"/>
      <c r="E16" s="38"/>
      <c r="F16" s="145"/>
      <c r="G16" s="145"/>
      <c r="J16" s="142"/>
    </row>
    <row r="17" spans="1:10" ht="21.75" customHeight="1" x14ac:dyDescent="0.3">
      <c r="A17" s="25" t="s">
        <v>72</v>
      </c>
      <c r="B17" s="13"/>
      <c r="C17" s="143">
        <f>SUM(C15:C16)</f>
        <v>3720</v>
      </c>
      <c r="D17" s="142"/>
      <c r="E17" s="88" t="s">
        <v>73</v>
      </c>
      <c r="F17" s="145"/>
      <c r="G17" s="145"/>
      <c r="J17" s="154"/>
    </row>
    <row r="18" spans="1:10" ht="15" x14ac:dyDescent="0.25">
      <c r="A18" s="13" t="s">
        <v>75</v>
      </c>
      <c r="B18" s="13"/>
      <c r="C18" s="142">
        <f>C19-C17</f>
        <v>1450</v>
      </c>
      <c r="D18" s="142"/>
      <c r="E18" s="38"/>
      <c r="F18" s="145"/>
      <c r="G18" s="145"/>
    </row>
    <row r="19" spans="1:10" ht="21" customHeight="1" x14ac:dyDescent="0.3">
      <c r="A19" s="25" t="s">
        <v>76</v>
      </c>
      <c r="B19" s="25"/>
      <c r="C19" s="143">
        <v>5170</v>
      </c>
      <c r="D19" s="142"/>
      <c r="E19" s="88"/>
      <c r="F19" s="145"/>
      <c r="G19" s="145"/>
    </row>
    <row r="20" spans="1:10" ht="15.6" x14ac:dyDescent="0.3">
      <c r="A20" s="13" t="s">
        <v>77</v>
      </c>
      <c r="B20" s="25"/>
      <c r="C20" s="142">
        <v>-3000</v>
      </c>
      <c r="D20" s="142"/>
      <c r="E20" s="38" t="s">
        <v>82</v>
      </c>
      <c r="F20" s="145"/>
      <c r="G20" s="145"/>
    </row>
    <row r="21" spans="1:10" ht="15.6" x14ac:dyDescent="0.3">
      <c r="A21" s="25" t="s">
        <v>78</v>
      </c>
      <c r="B21" s="25"/>
      <c r="C21" s="143">
        <f>SUM(C19:C20)</f>
        <v>2170</v>
      </c>
      <c r="D21" s="142"/>
      <c r="E21" s="88" t="s">
        <v>79</v>
      </c>
      <c r="F21" s="145"/>
      <c r="G21" s="145"/>
    </row>
    <row r="22" spans="1:10" ht="15.6" x14ac:dyDescent="0.3">
      <c r="A22" s="13" t="s">
        <v>95</v>
      </c>
      <c r="B22" s="25"/>
      <c r="C22" s="142">
        <v>770</v>
      </c>
      <c r="D22" s="142"/>
      <c r="E22" s="88"/>
      <c r="F22" s="145"/>
      <c r="G22" s="145"/>
    </row>
    <row r="23" spans="1:10" ht="15" x14ac:dyDescent="0.25">
      <c r="A23" s="13" t="s">
        <v>96</v>
      </c>
      <c r="B23" s="13"/>
      <c r="C23" s="142">
        <v>-1600</v>
      </c>
      <c r="D23" s="142"/>
      <c r="E23" s="88"/>
      <c r="F23" s="145"/>
      <c r="G23" s="145"/>
    </row>
    <row r="24" spans="1:10" ht="15.6" x14ac:dyDescent="0.3">
      <c r="A24" s="25" t="s">
        <v>97</v>
      </c>
      <c r="B24" s="25"/>
      <c r="C24" s="143">
        <f>SUM(C21:C23)</f>
        <v>1340</v>
      </c>
      <c r="D24" s="142"/>
      <c r="E24" s="88" t="s">
        <v>98</v>
      </c>
      <c r="F24" s="145"/>
      <c r="G24" s="145"/>
    </row>
    <row r="25" spans="1:10" ht="15" x14ac:dyDescent="0.25">
      <c r="A25" s="13" t="s">
        <v>105</v>
      </c>
      <c r="B25" s="13"/>
      <c r="C25" s="13"/>
      <c r="D25" s="142"/>
      <c r="E25" s="88"/>
      <c r="F25" s="145"/>
      <c r="G25" s="145"/>
    </row>
    <row r="26" spans="1:10" ht="12.6" customHeight="1" x14ac:dyDescent="0.3">
      <c r="A26" s="25"/>
      <c r="B26" s="25"/>
      <c r="C26" s="143"/>
      <c r="D26" s="142"/>
      <c r="E26" s="38"/>
      <c r="F26" s="13"/>
    </row>
    <row r="27" spans="1:10" ht="15.6" x14ac:dyDescent="0.3">
      <c r="A27" s="172" t="s">
        <v>119</v>
      </c>
      <c r="B27" s="25"/>
      <c r="C27" s="143">
        <v>3250</v>
      </c>
      <c r="D27" s="13"/>
      <c r="E27" s="13"/>
      <c r="F27" s="13"/>
    </row>
    <row r="28" spans="1:10" ht="15" x14ac:dyDescent="0.25">
      <c r="A28" s="13" t="s">
        <v>120</v>
      </c>
      <c r="B28" s="13"/>
      <c r="C28" s="142">
        <v>1340</v>
      </c>
      <c r="D28" s="13"/>
      <c r="E28" s="13"/>
      <c r="F28" s="13"/>
    </row>
    <row r="29" spans="1:10" ht="15.6" x14ac:dyDescent="0.3">
      <c r="A29" s="25" t="s">
        <v>106</v>
      </c>
      <c r="B29" s="25"/>
      <c r="C29" s="143">
        <f>SUM(C27:C28)</f>
        <v>4590</v>
      </c>
      <c r="D29" s="13"/>
      <c r="E29" s="13"/>
      <c r="F29" s="13"/>
    </row>
    <row r="30" spans="1:10" ht="15" x14ac:dyDescent="0.25">
      <c r="A30" s="13" t="s">
        <v>107</v>
      </c>
      <c r="B30" s="13"/>
      <c r="C30" s="142">
        <v>-32</v>
      </c>
      <c r="D30" s="13"/>
      <c r="E30" s="13"/>
      <c r="F30" s="13"/>
    </row>
    <row r="31" spans="1:10" ht="15" x14ac:dyDescent="0.25">
      <c r="A31" s="13" t="s">
        <v>108</v>
      </c>
      <c r="B31" s="13"/>
      <c r="C31" s="142">
        <v>6550</v>
      </c>
      <c r="D31" s="13"/>
      <c r="E31" s="13"/>
      <c r="F31" s="13"/>
    </row>
    <row r="32" spans="1:10" ht="15.6" x14ac:dyDescent="0.3">
      <c r="A32" s="13" t="s">
        <v>109</v>
      </c>
      <c r="B32" s="13"/>
      <c r="C32" s="142">
        <v>-6500</v>
      </c>
      <c r="D32" s="13"/>
      <c r="E32" s="171" t="s">
        <v>110</v>
      </c>
      <c r="F32" s="13"/>
    </row>
    <row r="33" spans="1:6" ht="15" x14ac:dyDescent="0.25">
      <c r="A33" s="13" t="s">
        <v>111</v>
      </c>
      <c r="B33" s="13"/>
      <c r="C33" s="142">
        <v>-500</v>
      </c>
      <c r="D33" s="13"/>
      <c r="E33" s="13"/>
      <c r="F33" s="13"/>
    </row>
    <row r="34" spans="1:6" ht="22.2" customHeight="1" x14ac:dyDescent="0.3">
      <c r="A34" s="25" t="s">
        <v>112</v>
      </c>
      <c r="B34" s="25"/>
      <c r="C34" s="143">
        <f>SUM(C29:C33)</f>
        <v>4108</v>
      </c>
      <c r="D34" s="13"/>
      <c r="E34" s="13"/>
      <c r="F34" s="13"/>
    </row>
    <row r="35" spans="1:6" ht="22.2" customHeight="1" x14ac:dyDescent="0.25">
      <c r="A35" s="13" t="s">
        <v>117</v>
      </c>
      <c r="C35" s="142">
        <v>1900</v>
      </c>
      <c r="E35" t="s">
        <v>118</v>
      </c>
    </row>
    <row r="36" spans="1:6" ht="16.2" customHeight="1" x14ac:dyDescent="0.25">
      <c r="A36" s="173" t="s">
        <v>122</v>
      </c>
      <c r="C36" s="142">
        <v>-1900</v>
      </c>
    </row>
    <row r="37" spans="1:6" ht="21.6" customHeight="1" x14ac:dyDescent="0.3">
      <c r="A37" s="25" t="s">
        <v>293</v>
      </c>
      <c r="B37" s="60"/>
      <c r="C37" s="143">
        <f>SUM(C34:C36)</f>
        <v>4108</v>
      </c>
    </row>
  </sheetData>
  <pageMargins left="0.51181102362204722" right="0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Transaksjoner 2018</vt:lpstr>
      <vt:lpstr>Balanse 2018</vt:lpstr>
      <vt:lpstr>Resultat pr. prosjekt 2018</vt:lpstr>
      <vt:lpstr>Kontantkasser</vt:lpstr>
      <vt:lpstr>'Balanse 2018'!Utskriftsområde</vt:lpstr>
      <vt:lpstr>'Resultat pr. prosjekt 2018'!Utskriftsområde</vt:lpstr>
      <vt:lpstr>'Transaksjoner 2018'!Utskriftsområde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Servicesenter</dc:creator>
  <cp:lastModifiedBy>Einar Jemtland</cp:lastModifiedBy>
  <cp:lastPrinted>2019-01-09T13:17:51Z</cp:lastPrinted>
  <dcterms:created xsi:type="dcterms:W3CDTF">1998-08-24T18:06:54Z</dcterms:created>
  <dcterms:modified xsi:type="dcterms:W3CDTF">2019-01-09T13:25:53Z</dcterms:modified>
</cp:coreProperties>
</file>